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2023 TSUB\3. Údržba krajinné zeleně\"/>
    </mc:Choice>
  </mc:AlternateContent>
  <bookViews>
    <workbookView xWindow="0" yWindow="1155" windowWidth="22980" windowHeight="9330" tabRatio="949"/>
  </bookViews>
  <sheets>
    <sheet name="CELKEM" sheetId="51" r:id="rId1"/>
    <sheet name="ceny opatření_Zákřov" sheetId="11" r:id="rId2"/>
    <sheet name="přehled opatření Zákřov" sheetId="28" r:id="rId3"/>
    <sheet name="ceny opatření IP" sheetId="32" r:id="rId4"/>
    <sheet name="přehled opatření IP Havřice" sheetId="33" r:id="rId5"/>
    <sheet name="přehled opatření IP Újezdec" sheetId="34" r:id="rId6"/>
    <sheet name="ceny opatření polní cesty k IP " sheetId="38" r:id="rId7"/>
    <sheet name="přehled opatření PC k IP Havřic" sheetId="39" r:id="rId8"/>
    <sheet name="přehled opatření PC k IP Újezde" sheetId="40" r:id="rId9"/>
    <sheet name="Polní cesty souhrn" sheetId="41" r:id="rId10"/>
    <sheet name="ceny opatření Větrolam Králov" sheetId="30" r:id="rId11"/>
    <sheet name="přehled opatření Větrolam Králo" sheetId="31" r:id="rId12"/>
    <sheet name="cyklostezka Nivnice" sheetId="35" r:id="rId13"/>
    <sheet name="ceny opatření mokřad Xaverov" sheetId="36" r:id="rId14"/>
    <sheet name="přehled opatření mokřad Xaverov" sheetId="37" r:id="rId15"/>
  </sheets>
  <externalReferences>
    <externalReference r:id="rId16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_xlnm.Print_Area" localSheetId="2">'přehled opatření Zákřov'!$A$1:$O$31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/>
</workbook>
</file>

<file path=xl/calcChain.xml><?xml version="1.0" encoding="utf-8"?>
<calcChain xmlns="http://schemas.openxmlformats.org/spreadsheetml/2006/main">
  <c r="E18" i="36" l="1"/>
  <c r="J6" i="37" s="1"/>
  <c r="L6" i="37"/>
  <c r="G5" i="35"/>
  <c r="C21" i="40"/>
  <c r="C18" i="40"/>
  <c r="C15" i="40"/>
  <c r="C12" i="40"/>
  <c r="C9" i="40"/>
  <c r="C6" i="40"/>
  <c r="D20" i="39"/>
  <c r="F24" i="39"/>
  <c r="F20" i="39"/>
  <c r="F17" i="39"/>
  <c r="F14" i="39"/>
  <c r="F12" i="39"/>
  <c r="F9" i="39"/>
  <c r="D38" i="39"/>
  <c r="D35" i="39"/>
  <c r="D31" i="39"/>
  <c r="D27" i="39"/>
  <c r="D24" i="39"/>
  <c r="D17" i="39"/>
  <c r="D14" i="39"/>
  <c r="D12" i="39"/>
  <c r="D9" i="39"/>
  <c r="F6" i="39"/>
  <c r="D6" i="39"/>
  <c r="N6" i="34" l="1"/>
  <c r="M6" i="34"/>
  <c r="K23" i="34"/>
  <c r="K20" i="34"/>
  <c r="K9" i="34"/>
  <c r="K6" i="34"/>
  <c r="N15" i="33"/>
  <c r="N6" i="33"/>
  <c r="M15" i="33"/>
  <c r="M6" i="33"/>
  <c r="K38" i="33"/>
  <c r="K35" i="33"/>
  <c r="K31" i="33"/>
  <c r="K27" i="33"/>
  <c r="K23" i="33"/>
  <c r="K20" i="33"/>
  <c r="K17" i="33"/>
  <c r="K12" i="33"/>
  <c r="K9" i="33"/>
  <c r="L6" i="31"/>
  <c r="K6" i="31"/>
  <c r="N6" i="28"/>
  <c r="G9" i="35" l="1"/>
  <c r="G8" i="35"/>
  <c r="D40" i="39" l="1"/>
  <c r="C23" i="40"/>
  <c r="B5" i="41" s="1"/>
  <c r="F40" i="39"/>
  <c r="F6" i="37"/>
  <c r="C6" i="37"/>
  <c r="E19" i="36"/>
  <c r="E11" i="36"/>
  <c r="K6" i="37" l="1"/>
  <c r="I6" i="37"/>
  <c r="M6" i="37" s="1"/>
  <c r="M16" i="37" s="1"/>
  <c r="B11" i="51" s="1"/>
  <c r="B4" i="41"/>
  <c r="B8" i="41" s="1"/>
  <c r="B8" i="51" l="1"/>
  <c r="B9" i="41"/>
  <c r="B10" i="41" s="1"/>
  <c r="C8" i="51" s="1"/>
  <c r="M17" i="37"/>
  <c r="M18" i="37" s="1"/>
  <c r="C11" i="51" s="1"/>
  <c r="E7" i="35"/>
  <c r="G7" i="35" s="1"/>
  <c r="E6" i="35"/>
  <c r="G6" i="35" s="1"/>
  <c r="G10" i="35" s="1"/>
  <c r="G13" i="35" s="1"/>
  <c r="B10" i="51" l="1"/>
  <c r="G14" i="35" l="1"/>
  <c r="G15" i="35" s="1"/>
  <c r="C10" i="51" s="1"/>
  <c r="D23" i="34" l="1"/>
  <c r="D20" i="34"/>
  <c r="G17" i="34"/>
  <c r="D17" i="34"/>
  <c r="D13" i="34"/>
  <c r="D9" i="34"/>
  <c r="G6" i="34"/>
  <c r="D6" i="34"/>
  <c r="R40" i="33"/>
  <c r="P40" i="33"/>
  <c r="D38" i="33"/>
  <c r="D35" i="33"/>
  <c r="D31" i="33"/>
  <c r="D27" i="33"/>
  <c r="G23" i="33"/>
  <c r="D20" i="33"/>
  <c r="D17" i="33"/>
  <c r="G15" i="33"/>
  <c r="D15" i="33"/>
  <c r="D12" i="33"/>
  <c r="D9" i="33"/>
  <c r="G6" i="33"/>
  <c r="D6" i="33"/>
  <c r="E18" i="32"/>
  <c r="E10" i="32"/>
  <c r="J23" i="33" l="1"/>
  <c r="J6" i="33"/>
  <c r="J6" i="34"/>
  <c r="J15" i="33"/>
  <c r="J17" i="34"/>
  <c r="I9" i="33"/>
  <c r="O9" i="33" s="1"/>
  <c r="Q9" i="33" s="1"/>
  <c r="I6" i="33"/>
  <c r="I23" i="34"/>
  <c r="O23" i="34" s="1"/>
  <c r="Q23" i="34" s="1"/>
  <c r="I27" i="33"/>
  <c r="O27" i="33" s="1"/>
  <c r="Q27" i="33" s="1"/>
  <c r="I9" i="34"/>
  <c r="O9" i="34" s="1"/>
  <c r="Q9" i="34" s="1"/>
  <c r="I17" i="34"/>
  <c r="I20" i="33"/>
  <c r="O20" i="33" s="1"/>
  <c r="Q20" i="33" s="1"/>
  <c r="I12" i="33"/>
  <c r="I38" i="33"/>
  <c r="O38" i="33" s="1"/>
  <c r="Q38" i="33" s="1"/>
  <c r="I15" i="33"/>
  <c r="I35" i="33"/>
  <c r="O35" i="33" s="1"/>
  <c r="Q35" i="33" s="1"/>
  <c r="I31" i="33"/>
  <c r="O31" i="33" s="1"/>
  <c r="Q31" i="33" s="1"/>
  <c r="I13" i="34"/>
  <c r="O13" i="34" s="1"/>
  <c r="Q13" i="34" s="1"/>
  <c r="I17" i="33"/>
  <c r="O17" i="33" s="1"/>
  <c r="Q17" i="33" s="1"/>
  <c r="I20" i="34"/>
  <c r="O20" i="34" s="1"/>
  <c r="Q20" i="34" s="1"/>
  <c r="I6" i="34"/>
  <c r="O12" i="33"/>
  <c r="Q12" i="33" s="1"/>
  <c r="O6" i="33"/>
  <c r="J42" i="33"/>
  <c r="O23" i="33"/>
  <c r="S23" i="33" s="1"/>
  <c r="O6" i="34" l="1"/>
  <c r="O17" i="34"/>
  <c r="S17" i="34" s="1"/>
  <c r="O15" i="33"/>
  <c r="S15" i="33" s="1"/>
  <c r="O26" i="34"/>
  <c r="B7" i="51" s="1"/>
  <c r="I42" i="33"/>
  <c r="S6" i="34"/>
  <c r="O44" i="33"/>
  <c r="B6" i="51" s="1"/>
  <c r="S6" i="33"/>
  <c r="O27" i="34" l="1"/>
  <c r="O28" i="34" s="1"/>
  <c r="C7" i="51" s="1"/>
  <c r="O45" i="33"/>
  <c r="O46" i="33" s="1"/>
  <c r="C6" i="51" s="1"/>
  <c r="F6" i="31" l="1"/>
  <c r="C6" i="31"/>
  <c r="O6" i="31"/>
  <c r="N6" i="31"/>
  <c r="E18" i="30"/>
  <c r="J6" i="31" s="1"/>
  <c r="E10" i="30"/>
  <c r="I6" i="31" s="1"/>
  <c r="P6" i="31" l="1"/>
  <c r="P17" i="31" s="1"/>
  <c r="B9" i="51" s="1"/>
  <c r="P18" i="31" l="1"/>
  <c r="P19" i="31" s="1"/>
  <c r="C9" i="51" s="1"/>
  <c r="I6" i="28" l="1"/>
  <c r="C6" i="28" l="1"/>
  <c r="F6" i="28"/>
  <c r="E19" i="11" l="1"/>
  <c r="L6" i="28" s="1"/>
  <c r="E11" i="11"/>
  <c r="K6" i="28" s="1"/>
  <c r="M6" i="28"/>
  <c r="O6" i="28" l="1"/>
  <c r="O26" i="28" s="1"/>
  <c r="B5" i="51" s="1"/>
  <c r="B12" i="51" s="1"/>
  <c r="O27" i="28" l="1"/>
  <c r="O28" i="28" s="1"/>
  <c r="C5" i="51" s="1"/>
  <c r="C12" i="51" s="1"/>
</calcChain>
</file>

<file path=xl/sharedStrings.xml><?xml version="1.0" encoding="utf-8"?>
<sst xmlns="http://schemas.openxmlformats.org/spreadsheetml/2006/main" count="580" uniqueCount="271">
  <si>
    <t>-</t>
  </si>
  <si>
    <t>č. práce</t>
  </si>
  <si>
    <t>poř.č.</t>
  </si>
  <si>
    <t>práce</t>
  </si>
  <si>
    <t>DPH (21%) :</t>
  </si>
  <si>
    <t>vyžínání porostu, odplevelování</t>
  </si>
  <si>
    <t>kontrola, doplnění nebo odstranění kotvících a ochranných prvků, vč.materiálu</t>
  </si>
  <si>
    <t>doplnění mulče, vč.ceny mulče</t>
  </si>
  <si>
    <t>CENY OPATŘENÍ :</t>
  </si>
  <si>
    <t>práce + materiál / ks / rok</t>
  </si>
  <si>
    <t>cena /strom / rok</t>
  </si>
  <si>
    <t>zálivka vč.dopravy a ceny vody - 6 x ročně 0,03m3</t>
  </si>
  <si>
    <t>zálivka vč.dopravy a ceny vody - 6 x ročně 0,01m3</t>
  </si>
  <si>
    <t>jednotlivé stromy</t>
  </si>
  <si>
    <t>seč trávníku, 2x ročně, vč.likvidace posečené trávy</t>
  </si>
  <si>
    <t>ochrana proti chorobám a okusu zvěří, vč. ceny materiálu</t>
  </si>
  <si>
    <t>PŘEHLED OPATŘENÍ  :</t>
  </si>
  <si>
    <t>CENA CELKEM bez dph :</t>
  </si>
  <si>
    <t>CENA CELKEM  vč. dph :</t>
  </si>
  <si>
    <t>celkem  bez DPH :</t>
  </si>
  <si>
    <t>sadovnické úpravy :</t>
  </si>
  <si>
    <t>ROZVOJOVÁ PÉČE</t>
  </si>
  <si>
    <t>stromy:</t>
  </si>
  <si>
    <t>stromy počet ks:</t>
  </si>
  <si>
    <t>stromy ks celkem:</t>
  </si>
  <si>
    <t>Tilia cordata</t>
  </si>
  <si>
    <t>cena / rok</t>
  </si>
  <si>
    <t>chemická likvidace nežádoucích rostlinných druhů hnízdově nebo smáčením, vč. herbicidu</t>
  </si>
  <si>
    <r>
      <t>údržba trávníku (m</t>
    </r>
    <r>
      <rPr>
        <b/>
        <vertAlign val="superscript"/>
        <sz val="10"/>
        <rFont val="Arial Narrow"/>
        <family val="2"/>
        <charset val="238"/>
      </rPr>
      <t>2</t>
    </r>
    <r>
      <rPr>
        <b/>
        <sz val="10"/>
        <rFont val="Arial Narrow"/>
        <family val="2"/>
        <charset val="238"/>
      </rPr>
      <t xml:space="preserve">) </t>
    </r>
  </si>
  <si>
    <t>Acer campestre, ok 10-12 cm, bal</t>
  </si>
  <si>
    <t>Alnus glutonosa, ok 10-12 cm, bal</t>
  </si>
  <si>
    <t>Carpinus betulus, ok 10-12 cm, bal</t>
  </si>
  <si>
    <t>Fraxinus excelsior, ok 10-12 cm, bal</t>
  </si>
  <si>
    <t>Malus domestica Jadernička moravská, VK rozvětvený, pk</t>
  </si>
  <si>
    <t>Populus alba, ok 10-12 cm, bal</t>
  </si>
  <si>
    <t>Prunus avium, ok 10-12 cm, bal</t>
  </si>
  <si>
    <t>Prunus padus, ok 10-12 cm, bal</t>
  </si>
  <si>
    <t>Pyrus pyraster, VK rozvětvený, prostokořenný</t>
  </si>
  <si>
    <t>Quercus petraea, ok 10-12 cm, bal</t>
  </si>
  <si>
    <t>Quercus robur, ok 10-12 cm, bal</t>
  </si>
  <si>
    <t>Salix alba, ok 10-12 cm, bal</t>
  </si>
  <si>
    <t>Salix viminalis, ok 10-12 cm, bal</t>
  </si>
  <si>
    <t>Sorbus domestica, ok 10-12 cm, bal</t>
  </si>
  <si>
    <t>Tilia cordata, ok 10-12 cm, bal</t>
  </si>
  <si>
    <t>Ulmus laevis, ok 10-12 cm, bal</t>
  </si>
  <si>
    <t>Carpinus betulus, ok 8cm, PK</t>
  </si>
  <si>
    <t xml:space="preserve">Acer campestre, ok 8 cm, PK </t>
  </si>
  <si>
    <t xml:space="preserve">Tilia cordata, ok 8 cm, PK </t>
  </si>
  <si>
    <t>Quercus petraea , ok 8 cm, bal</t>
  </si>
  <si>
    <t>Tilia platyphyllos , ok 8 cm, PK</t>
  </si>
  <si>
    <t>Juglans regia x Mars</t>
  </si>
  <si>
    <t>Juglans regia x Seifersdorfský</t>
  </si>
  <si>
    <t>Malus domestica  Matčino</t>
  </si>
  <si>
    <t>Malus domestica Coxova reneta</t>
  </si>
  <si>
    <t>Malus domestica Grávštýnské</t>
  </si>
  <si>
    <t>Malus domestica Jadernička moravská</t>
  </si>
  <si>
    <t>Malus domestica Krasokvět žlutý</t>
  </si>
  <si>
    <t>Malus domestica Strýmka</t>
  </si>
  <si>
    <t>Malus domestica Zvonkové</t>
  </si>
  <si>
    <t>Prunus avium</t>
  </si>
  <si>
    <t>Prunus domestica Durancie</t>
  </si>
  <si>
    <t>Pyrus x Jačmenka</t>
  </si>
  <si>
    <t>Pyrus x Krvavka letní</t>
  </si>
  <si>
    <t>Pyrus x Solanka</t>
  </si>
  <si>
    <t>Pyrus x Solnohradka</t>
  </si>
  <si>
    <t>Pyrus x Špinka</t>
  </si>
  <si>
    <t>Sorbus aucuparia Moravský sladkoplodý</t>
  </si>
  <si>
    <t>Sorbus domestica</t>
  </si>
  <si>
    <t>stromy ovocné:</t>
  </si>
  <si>
    <t>ovocné stromy ks</t>
  </si>
  <si>
    <t>ovocné stromy ks celkem:</t>
  </si>
  <si>
    <r>
      <t xml:space="preserve"> trávník m</t>
    </r>
    <r>
      <rPr>
        <vertAlign val="superscript"/>
        <sz val="10"/>
        <rFont val="Arial Narrow"/>
        <family val="2"/>
        <charset val="238"/>
      </rPr>
      <t xml:space="preserve">2 </t>
    </r>
    <r>
      <rPr>
        <sz val="10"/>
        <rFont val="Arial Narrow"/>
        <family val="2"/>
        <charset val="238"/>
      </rPr>
      <t>celkem</t>
    </r>
  </si>
  <si>
    <t>trávník lokalita</t>
  </si>
  <si>
    <t>extenzivní sad</t>
  </si>
  <si>
    <t>okolí mokřadu</t>
  </si>
  <si>
    <t>polní cesta</t>
  </si>
  <si>
    <r>
      <t>keře v zápoji m</t>
    </r>
    <r>
      <rPr>
        <vertAlign val="superscript"/>
        <sz val="10"/>
        <rFont val="Arial Narrow"/>
        <family val="2"/>
        <charset val="238"/>
      </rPr>
      <t>2</t>
    </r>
  </si>
  <si>
    <t>ZÁKŘOV</t>
  </si>
  <si>
    <t>výchovný řez 1 x ročně, odstraňování obrostů kmene 2 x ročně</t>
  </si>
  <si>
    <t>zapojené skupiny keřů</t>
  </si>
  <si>
    <t>ochrana proti chorobám a okusu zvěří, vč. ceny materiálu, postupné odstraňování chrániček a kotvících latěk</t>
  </si>
  <si>
    <r>
      <t>cena /m</t>
    </r>
    <r>
      <rPr>
        <b/>
        <vertAlign val="superscript"/>
        <sz val="8"/>
        <rFont val="Arial Narrow"/>
        <family val="2"/>
        <charset val="238"/>
      </rPr>
      <t xml:space="preserve">2 </t>
    </r>
    <r>
      <rPr>
        <b/>
        <sz val="8"/>
        <rFont val="Arial Narrow"/>
        <family val="2"/>
        <charset val="238"/>
      </rPr>
      <t>/ rok</t>
    </r>
  </si>
  <si>
    <t>jednotlivé keře</t>
  </si>
  <si>
    <t>cena /keř / rok</t>
  </si>
  <si>
    <t>údržba oplocenky</t>
  </si>
  <si>
    <t>práce + materiál / 1 bm oplocenky</t>
  </si>
  <si>
    <t>cena / 1 bm oplocenky / rok</t>
  </si>
  <si>
    <t>vyžnutí obvodu oplocenky mulčováním, vně oplocenky v šířce 1 m, 2 x ročně</t>
  </si>
  <si>
    <t>keře:</t>
  </si>
  <si>
    <t>keře počet ks:</t>
  </si>
  <si>
    <t>keře ks celkem:</t>
  </si>
  <si>
    <r>
      <t>chemická likvidace nežádoucích rostlinných druhů m</t>
    </r>
    <r>
      <rPr>
        <vertAlign val="superscript"/>
        <sz val="10"/>
        <rFont val="Arial Narrow"/>
        <family val="2"/>
        <charset val="238"/>
      </rPr>
      <t>2</t>
    </r>
  </si>
  <si>
    <t>společná oplocenka (bm)</t>
  </si>
  <si>
    <r>
      <t xml:space="preserve">oprava </t>
    </r>
    <r>
      <rPr>
        <b/>
        <sz val="10"/>
        <rFont val="Arial Narrow"/>
        <family val="2"/>
        <charset val="238"/>
      </rPr>
      <t>společné oplocenky</t>
    </r>
    <r>
      <rPr>
        <sz val="10"/>
        <rFont val="Arial Narrow"/>
        <family val="2"/>
        <charset val="238"/>
      </rPr>
      <t xml:space="preserve"> cena celkem (2 roky)</t>
    </r>
  </si>
  <si>
    <r>
      <t xml:space="preserve">vyžnutí vnějšího obvodu </t>
    </r>
    <r>
      <rPr>
        <b/>
        <sz val="10"/>
        <rFont val="Arial Narrow"/>
        <family val="2"/>
        <charset val="238"/>
      </rPr>
      <t>společné oplocenky</t>
    </r>
    <r>
      <rPr>
        <sz val="10"/>
        <rFont val="Arial Narrow"/>
        <family val="2"/>
        <charset val="238"/>
      </rPr>
      <t xml:space="preserve"> cena celkem (2 roky)</t>
    </r>
  </si>
  <si>
    <t>Quercus petraea</t>
  </si>
  <si>
    <t>Cornus sanguinea</t>
  </si>
  <si>
    <t>Acer platanoides</t>
  </si>
  <si>
    <t>Ligustrum vulgare</t>
  </si>
  <si>
    <t>Carpinus betulus</t>
  </si>
  <si>
    <t>Lonicera xylosteum</t>
  </si>
  <si>
    <t>Sorbus torminalis</t>
  </si>
  <si>
    <t>Euonymus europaeus</t>
  </si>
  <si>
    <t>Corylus avellana</t>
  </si>
  <si>
    <t>Juglans regia Mars</t>
  </si>
  <si>
    <t>Cornus mas</t>
  </si>
  <si>
    <t>Prunus Kaštánka</t>
  </si>
  <si>
    <t>Sambucus nigra</t>
  </si>
  <si>
    <t>Prunus Burlat</t>
  </si>
  <si>
    <t>Rosa canina</t>
  </si>
  <si>
    <t>Pyrus máslovka římská</t>
  </si>
  <si>
    <t>Pyrus Muškatelka šedá</t>
  </si>
  <si>
    <t>Sorbus aucuparia</t>
  </si>
  <si>
    <t>INTERAKČNÍ PRVKY k. ú. Havřice, k. ú. ÚJEZDEC</t>
  </si>
  <si>
    <t>jednotlivé soliterní keře</t>
  </si>
  <si>
    <t>cena /trávník / rok</t>
  </si>
  <si>
    <t>označení IP</t>
  </si>
  <si>
    <t>stromy :</t>
  </si>
  <si>
    <r>
      <t xml:space="preserve">rozvojová péče </t>
    </r>
    <r>
      <rPr>
        <b/>
        <sz val="10"/>
        <rFont val="Arial Narrow"/>
        <family val="2"/>
        <charset val="238"/>
      </rPr>
      <t>keře</t>
    </r>
    <r>
      <rPr>
        <sz val="10"/>
        <rFont val="Arial Narrow"/>
        <family val="2"/>
        <charset val="238"/>
      </rPr>
      <t xml:space="preserve"> cena celkem (2roky)</t>
    </r>
  </si>
  <si>
    <t>celkem IP bez DPH :</t>
  </si>
  <si>
    <t>délka IP(bm)</t>
  </si>
  <si>
    <t>cena IP/100bm</t>
  </si>
  <si>
    <t>plocha IP (ha)</t>
  </si>
  <si>
    <t>cena IP/ha</t>
  </si>
  <si>
    <t>typ vegetačního prvku</t>
  </si>
  <si>
    <t>Quercus robur</t>
  </si>
  <si>
    <t>remíz</t>
  </si>
  <si>
    <t>IP2</t>
  </si>
  <si>
    <t>třešeň Karešova</t>
  </si>
  <si>
    <t>ovocné stromořadí</t>
  </si>
  <si>
    <t>IP3</t>
  </si>
  <si>
    <t>třešeň Kaštánka</t>
  </si>
  <si>
    <t>třešeň Burlat</t>
  </si>
  <si>
    <t>IP4</t>
  </si>
  <si>
    <t>IP6</t>
  </si>
  <si>
    <t>IP7</t>
  </si>
  <si>
    <t>ořešák Mars</t>
  </si>
  <si>
    <t>jabloň Panenské čské</t>
  </si>
  <si>
    <t>IP8</t>
  </si>
  <si>
    <t>jabloň Gráfštýnské</t>
  </si>
  <si>
    <t>jabloň Řehtáč soudkovitý</t>
  </si>
  <si>
    <t>IP9</t>
  </si>
  <si>
    <t>IP12</t>
  </si>
  <si>
    <t>jabloň Panenské české</t>
  </si>
  <si>
    <t>ořešák Seifersdorfský</t>
  </si>
  <si>
    <t>IP13</t>
  </si>
  <si>
    <t>jabloň Malinové hornokrajské</t>
  </si>
  <si>
    <t>hrušeň Solanka</t>
  </si>
  <si>
    <t>IP14</t>
  </si>
  <si>
    <t>hrušeň Muškatelka šedá</t>
  </si>
  <si>
    <t>slivoň Hamanova</t>
  </si>
  <si>
    <t>slivoň Čačanská lepotica</t>
  </si>
  <si>
    <t>IP15</t>
  </si>
  <si>
    <t>CENA CELKEM IP HAVŘICE bez dph :</t>
  </si>
  <si>
    <t>CENA CELKEM IP HAVŘICE vč. dph :</t>
  </si>
  <si>
    <r>
      <t xml:space="preserve">seč </t>
    </r>
    <r>
      <rPr>
        <b/>
        <sz val="10"/>
        <rFont val="Arial Narrow"/>
        <family val="2"/>
        <charset val="238"/>
      </rPr>
      <t>trávníku</t>
    </r>
    <r>
      <rPr>
        <sz val="10"/>
        <rFont val="Arial Narrow"/>
        <family val="2"/>
        <charset val="238"/>
      </rPr>
      <t xml:space="preserve"> cena celkem (2roky)</t>
    </r>
  </si>
  <si>
    <t>IP1</t>
  </si>
  <si>
    <t>neovocné stromořadí</t>
  </si>
  <si>
    <t>hrušeň Boscova lahvice</t>
  </si>
  <si>
    <t>morušovník Trnavská</t>
  </si>
  <si>
    <t>ořešák Seiferdorfský</t>
  </si>
  <si>
    <t>CENA CELKEM IP  kú ÚJEZDEC U LUHAČOVIC bez dph :</t>
  </si>
  <si>
    <t>CENA CELKEM IP kú ÚJEZDEC U LUHAČOVIC vč. dph :</t>
  </si>
  <si>
    <t>CYKLOSTEZKA UHERSKÝ BROD - NIVNICE</t>
  </si>
  <si>
    <t>jedn.</t>
  </si>
  <si>
    <t>počet jedn.</t>
  </si>
  <si>
    <t>cena/jedn.</t>
  </si>
  <si>
    <t>zálivka jamky (6 x opakovat, 0,06m3/ks), vč. dovozu a ceny vody</t>
  </si>
  <si>
    <t>ks</t>
  </si>
  <si>
    <t>2</t>
  </si>
  <si>
    <t>kontrola dřeviny, příp. doplnění ochranných prvků kmene, vč.ceny materiálu</t>
  </si>
  <si>
    <t>3</t>
  </si>
  <si>
    <t>184 80-1121</t>
  </si>
  <si>
    <t>CELKEM :</t>
  </si>
  <si>
    <t>CENA CELKEM bez DPH :</t>
  </si>
  <si>
    <t>CENA CELKEM  vč. DPH :</t>
  </si>
  <si>
    <t>kontrola, doplnění nebo odstranění ochranných prvků, vč.materiálu</t>
  </si>
  <si>
    <t>LAVIČKY :</t>
  </si>
  <si>
    <r>
      <t>cena /ks</t>
    </r>
    <r>
      <rPr>
        <b/>
        <vertAlign val="superscript"/>
        <sz val="8"/>
        <rFont val="Arial Narrow"/>
        <family val="2"/>
        <charset val="238"/>
      </rPr>
      <t xml:space="preserve"> </t>
    </r>
    <r>
      <rPr>
        <b/>
        <sz val="8"/>
        <rFont val="Arial Narrow"/>
        <family val="2"/>
        <charset val="238"/>
      </rPr>
      <t>/ rok</t>
    </r>
  </si>
  <si>
    <t>KRUHOVÁ LAVIČKA :</t>
  </si>
  <si>
    <t>STOJAN NA KOLA :</t>
  </si>
  <si>
    <t>ovocné stromy:</t>
  </si>
  <si>
    <t>ovocné stromy počet ks:</t>
  </si>
  <si>
    <t>Třešeň Karešova</t>
  </si>
  <si>
    <t>Třešeň Kaštánka</t>
  </si>
  <si>
    <t>Třešeň Burlat</t>
  </si>
  <si>
    <t>Acer campestre</t>
  </si>
  <si>
    <t>Třešeň Napoleonova</t>
  </si>
  <si>
    <t>Alnus glutinosa</t>
  </si>
  <si>
    <t>Jabloň Průsvitné letní</t>
  </si>
  <si>
    <t>Prunus padus</t>
  </si>
  <si>
    <t>Jabloň James Grieve</t>
  </si>
  <si>
    <t>Jabloň Panenské české</t>
  </si>
  <si>
    <t>Jabloň Řehtáč soudkovitý</t>
  </si>
  <si>
    <t>Údržba povrchu vedlejších polních cest (VC) a oprava stability instalovaných signalizačních kůlů :</t>
  </si>
  <si>
    <t>práce / 1 ks signalizační kůl</t>
  </si>
  <si>
    <t>oprava stability instalovaných signalizačních kůlů</t>
  </si>
  <si>
    <r>
      <t>seč trávníku (m</t>
    </r>
    <r>
      <rPr>
        <b/>
        <vertAlign val="superscript"/>
        <sz val="10"/>
        <color theme="1"/>
        <rFont val="Arial Narrow"/>
        <family val="2"/>
        <charset val="238"/>
      </rPr>
      <t>2</t>
    </r>
    <r>
      <rPr>
        <b/>
        <sz val="10"/>
        <color theme="1"/>
        <rFont val="Arial Narrow"/>
        <family val="2"/>
        <charset val="238"/>
      </rPr>
      <t>)</t>
    </r>
  </si>
  <si>
    <t>seč trávníku, 2x ročně  vč.likvidace posečené trávy</t>
  </si>
  <si>
    <t>PŘEHLED OPATŘENÍ - k.ú. HAVŘICE - údržba povrchu vedlejších polních cest (VC) a oprava stability instalovaných signalizačních kůlů :</t>
  </si>
  <si>
    <t>označení  cesta, IP</t>
  </si>
  <si>
    <t xml:space="preserve">P.č. </t>
  </si>
  <si>
    <t>signalizační kůly ks celkem:</t>
  </si>
  <si>
    <t>VC12 u IP2</t>
  </si>
  <si>
    <t>VC 9 u IP4</t>
  </si>
  <si>
    <t>VC 10 u IP6</t>
  </si>
  <si>
    <t xml:space="preserve"> VC 8 u IP7</t>
  </si>
  <si>
    <t>VC 58 u IP8</t>
  </si>
  <si>
    <t>VC 28 u IP9</t>
  </si>
  <si>
    <t>VC 54 u IP13</t>
  </si>
  <si>
    <t>CENA CELKEM:</t>
  </si>
  <si>
    <t>PŘEHLED OPATŘENÍ - k.ú. Újezdec - oprava stability instalovaných signalizačních kůlů :</t>
  </si>
  <si>
    <t>SOUHRNNÝ PŘEHLED OPATŘENÍ</t>
  </si>
  <si>
    <t>k. ú. HAVŘICE :</t>
  </si>
  <si>
    <r>
      <rPr>
        <sz val="12"/>
        <rFont val="Arial Narrow"/>
        <family val="2"/>
        <charset val="238"/>
      </rPr>
      <t xml:space="preserve">k. ú. </t>
    </r>
    <r>
      <rPr>
        <sz val="11"/>
        <rFont val="Arial Narrow"/>
        <family val="2"/>
        <charset val="238"/>
      </rPr>
      <t>ÚJEZDEC U LUHAČOVIC :</t>
    </r>
  </si>
  <si>
    <t>Celkem  výdaje (bez DPH) :</t>
  </si>
  <si>
    <t>DPH (21%)</t>
  </si>
  <si>
    <t>Celkem  výdaje (vč. DPH) :</t>
  </si>
  <si>
    <t>Větrolam V2 Králov</t>
  </si>
  <si>
    <t>celkem</t>
  </si>
  <si>
    <t>název objektu, lokalita</t>
  </si>
  <si>
    <t>KZ Zákřov</t>
  </si>
  <si>
    <t>Stromy cyklostezky na Nivnici</t>
  </si>
  <si>
    <t>Mokřad´Xaverov´</t>
  </si>
  <si>
    <t>Polní cesty k interakčním prvkům</t>
  </si>
  <si>
    <t>4</t>
  </si>
  <si>
    <t>5</t>
  </si>
  <si>
    <t>odplevelení výsadbové mísy 2xročně</t>
  </si>
  <si>
    <t>odplevelování výsadbové mísy 2x ročně</t>
  </si>
  <si>
    <t xml:space="preserve">ošetření olejovým nátěrem včetně materiálu - dřevěná lavice vyřezaná z půlkmene 1800 mm na nohách, celková výška 450 mm, </t>
  </si>
  <si>
    <t xml:space="preserve">ošetření olejovým nátěrem včetně materiálu -lavička ve tvaru dřevěné spirály stočené kolem stromu, složena z desky z lepeného akátového dřeva, lubu z pružného nenasákavého materiálu, žárově zinkovaných kotvících prvků, nerezových a zinkovaných spojovacích materiálů. Rozměry : 2500 x 3500 mm, výška 450 mm - </t>
  </si>
  <si>
    <t>ošetření olejovým nátěrem vč. ceny materiálu, dovoz+montážKůlová konstrukce z akátového dřeva, zemní vruty. Rozměry : délka 3000 mm,  výška cca 350 mm,ošetřeno olejovým nátěrem, dovoz+montáž</t>
  </si>
  <si>
    <t>seč trávníku se sběrem, 3x ročně, vč.likvidace posečené trávy</t>
  </si>
  <si>
    <t xml:space="preserve">Interakční prvky k.ú. Havřice </t>
  </si>
  <si>
    <t xml:space="preserve">Interakční prvky k.ú. Újezdec </t>
  </si>
  <si>
    <r>
      <t>sečení trávníku cesty(m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</t>
    </r>
  </si>
  <si>
    <r>
      <t>chemická likvidace nežádoucích rostlinných druhů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</t>
    </r>
  </si>
  <si>
    <r>
      <t>sečení trávníku(m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):</t>
    </r>
  </si>
  <si>
    <t>neovocné listnaté stromy</t>
  </si>
  <si>
    <t>neovocné listnaté stromy počet ks</t>
  </si>
  <si>
    <t>neovocné listnaté stromy ks celkem</t>
  </si>
  <si>
    <r>
      <t>sečení trávníku (m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):</t>
    </r>
  </si>
  <si>
    <t>sečení trávníku m2</t>
  </si>
  <si>
    <t>cena / kus / rok</t>
  </si>
  <si>
    <r>
      <t>cena / m</t>
    </r>
    <r>
      <rPr>
        <b/>
        <vertAlign val="superscript"/>
        <sz val="8"/>
        <rFont val="Arial Narrow"/>
        <family val="2"/>
        <charset val="238"/>
      </rPr>
      <t>2</t>
    </r>
    <r>
      <rPr>
        <b/>
        <sz val="8"/>
        <rFont val="Arial Narrow"/>
        <family val="2"/>
        <charset val="238"/>
      </rPr>
      <t xml:space="preserve"> / rok</t>
    </r>
  </si>
  <si>
    <t>PŘEHLED OPATŘENÍ</t>
  </si>
  <si>
    <t>VĚTROLAM V2 KRÁLOV</t>
  </si>
  <si>
    <t>ROZVOJOVÁ PÉČE O STROMY :</t>
  </si>
  <si>
    <t>MOKŘAD ´XAVEROV´</t>
  </si>
  <si>
    <t>PŘEHLED OPATŘENÍ - k. ú. ÚJEZDEC U LUHAČOVIC :</t>
  </si>
  <si>
    <t>PŘEHLED OPATŘENÍ - k. ú. HAVŘICE :</t>
  </si>
  <si>
    <t xml:space="preserve">chemická likvidace nežádoucích rostlinných druhů vč. herbicidu, 2 x ročně </t>
  </si>
  <si>
    <t>rozvojová péče stromy cena celkem</t>
  </si>
  <si>
    <r>
      <t xml:space="preserve">rozvojová péče </t>
    </r>
    <r>
      <rPr>
        <b/>
        <sz val="10"/>
        <rFont val="Arial Narrow"/>
        <family val="2"/>
        <charset val="238"/>
      </rPr>
      <t>keře</t>
    </r>
    <r>
      <rPr>
        <sz val="10"/>
        <rFont val="Arial Narrow"/>
        <family val="2"/>
        <charset val="238"/>
      </rPr>
      <t xml:space="preserve"> cena celkem</t>
    </r>
  </si>
  <si>
    <r>
      <t xml:space="preserve">seč </t>
    </r>
    <r>
      <rPr>
        <b/>
        <sz val="10"/>
        <rFont val="Arial Narrow"/>
        <family val="2"/>
        <charset val="238"/>
      </rPr>
      <t>trávníku</t>
    </r>
    <r>
      <rPr>
        <sz val="10"/>
        <rFont val="Arial Narrow"/>
        <family val="2"/>
        <charset val="238"/>
      </rPr>
      <t xml:space="preserve"> cena celkem</t>
    </r>
  </si>
  <si>
    <r>
      <t xml:space="preserve">chemická likvidace </t>
    </r>
    <r>
      <rPr>
        <b/>
        <sz val="10"/>
        <rFont val="Arial Narrow"/>
        <family val="2"/>
        <charset val="238"/>
      </rPr>
      <t xml:space="preserve">nežádoucích rostlinných druhů  </t>
    </r>
    <r>
      <rPr>
        <sz val="10"/>
        <rFont val="Arial Narrow"/>
        <family val="2"/>
        <charset val="238"/>
      </rPr>
      <t xml:space="preserve">cena celkem </t>
    </r>
    <r>
      <rPr>
        <sz val="8"/>
        <rFont val="Arial Narrow"/>
        <family val="2"/>
        <charset val="238"/>
      </rPr>
      <t>(cca 1/3 výměry travnatých ploch)</t>
    </r>
  </si>
  <si>
    <r>
      <t xml:space="preserve">rozvojová péče </t>
    </r>
    <r>
      <rPr>
        <b/>
        <sz val="10"/>
        <rFont val="Arial Narrow"/>
        <family val="2"/>
        <charset val="238"/>
      </rPr>
      <t>stromy</t>
    </r>
    <r>
      <rPr>
        <sz val="10"/>
        <rFont val="Arial Narrow"/>
        <family val="2"/>
        <charset val="238"/>
      </rPr>
      <t xml:space="preserve"> cena celkem</t>
    </r>
  </si>
  <si>
    <r>
      <t xml:space="preserve">chemická likvidace </t>
    </r>
    <r>
      <rPr>
        <b/>
        <sz val="10"/>
        <rFont val="Arial Narrow"/>
        <family val="2"/>
        <charset val="238"/>
      </rPr>
      <t xml:space="preserve">nežádoucích rostlinných druhů  </t>
    </r>
    <r>
      <rPr>
        <sz val="10"/>
        <rFont val="Arial Narrow"/>
        <family val="2"/>
        <charset val="238"/>
      </rPr>
      <t>cena celkem</t>
    </r>
  </si>
  <si>
    <r>
      <t xml:space="preserve">oprava </t>
    </r>
    <r>
      <rPr>
        <b/>
        <sz val="10"/>
        <rFont val="Arial Narrow"/>
        <family val="2"/>
        <charset val="238"/>
      </rPr>
      <t>společné oplocenky</t>
    </r>
    <r>
      <rPr>
        <sz val="10"/>
        <rFont val="Arial Narrow"/>
        <family val="2"/>
        <charset val="238"/>
      </rPr>
      <t xml:space="preserve"> cena celkem</t>
    </r>
  </si>
  <si>
    <r>
      <t xml:space="preserve">vyžnutí vnějšího obvodu </t>
    </r>
    <r>
      <rPr>
        <b/>
        <sz val="10"/>
        <rFont val="Arial Narrow"/>
        <family val="2"/>
        <charset val="238"/>
      </rPr>
      <t>společné oplocenky</t>
    </r>
    <r>
      <rPr>
        <sz val="10"/>
        <rFont val="Arial Narrow"/>
        <family val="2"/>
        <charset val="238"/>
      </rPr>
      <t xml:space="preserve"> cena celkem</t>
    </r>
  </si>
  <si>
    <t>opravy oplocenky ve 4. roce po výsadbě</t>
  </si>
  <si>
    <r>
      <t xml:space="preserve">sečení </t>
    </r>
    <r>
      <rPr>
        <b/>
        <sz val="10"/>
        <rFont val="Arial Narrow"/>
        <family val="2"/>
        <charset val="238"/>
      </rPr>
      <t>trávníku</t>
    </r>
    <r>
      <rPr>
        <sz val="10"/>
        <rFont val="Arial Narrow"/>
        <family val="2"/>
        <charset val="238"/>
      </rPr>
      <t xml:space="preserve"> cena celkem</t>
    </r>
  </si>
  <si>
    <t>ROZVOJOVÁ PÉČE VYBRANÝCH PRVKŮ ÚSES A KRAJINNÉ ZELENĚ - ROK 2023</t>
  </si>
  <si>
    <t>cena bez DPH</t>
  </si>
  <si>
    <t>cena s DPH</t>
  </si>
  <si>
    <t>CELKEM</t>
  </si>
  <si>
    <t>oprava stability instalovaných kůlů cena celkem</t>
  </si>
  <si>
    <r>
      <t xml:space="preserve">sečení </t>
    </r>
    <r>
      <rPr>
        <b/>
        <sz val="10"/>
        <rFont val="Arial Narrow"/>
        <family val="2"/>
        <charset val="238"/>
      </rPr>
      <t>trávník</t>
    </r>
    <r>
      <rPr>
        <sz val="10"/>
        <rFont val="Arial Narrow"/>
        <family val="2"/>
        <charset val="238"/>
      </rPr>
      <t xml:space="preserve"> cena celkem</t>
    </r>
  </si>
  <si>
    <t>chemická likvidace nežádoucích rostlinných druhů cena celkem</t>
  </si>
  <si>
    <t>nátěry celkem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</si>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</sst>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.00&quot; Kč&quot;"/>
    <numFmt numFmtId="166" formatCode="#,##0\ &quot;Kč&quot;"/>
  </numFmts>
  <fonts count="39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0"/>
      <color theme="0" tint="-0.499984740745262"/>
      <name val="Arial CE"/>
      <family val="2"/>
      <charset val="238"/>
    </font>
    <font>
      <sz val="16"/>
      <color indexed="55"/>
      <name val="Tahoma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 Narrow CE"/>
      <charset val="238"/>
    </font>
    <font>
      <sz val="12"/>
      <name val="Arial Narrow"/>
      <family val="2"/>
      <charset val="238"/>
    </font>
    <font>
      <sz val="1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0"/>
      <color rgb="FF808080"/>
      <name val="Arial Narrow"/>
      <family val="2"/>
      <charset val="238"/>
    </font>
    <font>
      <b/>
      <sz val="10"/>
      <color rgb="FF808080"/>
      <name val="Arial Narrow"/>
      <family val="2"/>
      <charset val="238"/>
    </font>
    <font>
      <i/>
      <sz val="11"/>
      <color rgb="FF0070C0"/>
      <name val="Arial Narrow"/>
      <family val="2"/>
      <charset val="238"/>
    </font>
    <font>
      <i/>
      <sz val="12"/>
      <color rgb="FF0070C0"/>
      <name val="Arial Narrow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4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5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11" xfId="0" applyFont="1" applyBorder="1"/>
    <xf numFmtId="0" fontId="4" fillId="0" borderId="11" xfId="0" applyFont="1" applyBorder="1"/>
    <xf numFmtId="0" fontId="4" fillId="0" borderId="2" xfId="0" applyFont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/>
    </xf>
    <xf numFmtId="0" fontId="4" fillId="0" borderId="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1" xfId="0" applyNumberFormat="1" applyFont="1" applyBorder="1"/>
    <xf numFmtId="164" fontId="8" fillId="0" borderId="1" xfId="0" applyNumberFormat="1" applyFont="1" applyBorder="1"/>
    <xf numFmtId="0" fontId="8" fillId="5" borderId="3" xfId="0" applyFont="1" applyFill="1" applyBorder="1" applyAlignment="1">
      <alignment horizontal="left"/>
    </xf>
    <xf numFmtId="0" fontId="4" fillId="5" borderId="11" xfId="0" applyFont="1" applyFill="1" applyBorder="1"/>
    <xf numFmtId="0" fontId="4" fillId="5" borderId="2" xfId="0" applyFont="1" applyFill="1" applyBorder="1"/>
    <xf numFmtId="164" fontId="8" fillId="5" borderId="1" xfId="0" applyNumberFormat="1" applyFont="1" applyFill="1" applyBorder="1"/>
    <xf numFmtId="164" fontId="13" fillId="0" borderId="0" xfId="0" applyNumberFormat="1" applyFont="1" applyBorder="1" applyAlignment="1">
      <alignment horizontal="center"/>
    </xf>
    <xf numFmtId="0" fontId="4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18" xfId="0" applyFont="1" applyBorder="1"/>
    <xf numFmtId="164" fontId="4" fillId="0" borderId="0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vertical="center" wrapText="1"/>
    </xf>
    <xf numFmtId="0" fontId="4" fillId="0" borderId="21" xfId="0" applyFont="1" applyBorder="1"/>
    <xf numFmtId="0" fontId="4" fillId="0" borderId="20" xfId="0" applyFont="1" applyBorder="1" applyAlignment="1">
      <alignment horizontal="center" vertical="center"/>
    </xf>
    <xf numFmtId="49" fontId="7" fillId="0" borderId="21" xfId="1" applyNumberFormat="1" applyFont="1" applyFill="1" applyBorder="1" applyAlignment="1">
      <alignment horizontal="center" vertical="center"/>
    </xf>
    <xf numFmtId="0" fontId="4" fillId="0" borderId="22" xfId="0" applyFont="1" applyBorder="1"/>
    <xf numFmtId="0" fontId="4" fillId="5" borderId="22" xfId="0" applyFont="1" applyFill="1" applyBorder="1"/>
    <xf numFmtId="164" fontId="7" fillId="0" borderId="7" xfId="0" applyNumberFormat="1" applyFont="1" applyFill="1" applyBorder="1" applyAlignment="1">
      <alignment horizontal="center" vertical="center"/>
    </xf>
    <xf numFmtId="0" fontId="4" fillId="5" borderId="18" xfId="0" applyFont="1" applyFill="1" applyBorder="1"/>
    <xf numFmtId="0" fontId="4" fillId="3" borderId="19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0" fontId="4" fillId="0" borderId="19" xfId="0" applyFont="1" applyBorder="1"/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164" fontId="7" fillId="0" borderId="19" xfId="0" applyNumberFormat="1" applyFont="1" applyFill="1" applyBorder="1" applyAlignment="1">
      <alignment horizontal="center"/>
    </xf>
    <xf numFmtId="164" fontId="7" fillId="0" borderId="19" xfId="0" applyNumberFormat="1" applyFont="1" applyBorder="1" applyAlignment="1">
      <alignment horizontal="center"/>
    </xf>
    <xf numFmtId="164" fontId="7" fillId="3" borderId="19" xfId="0" applyNumberFormat="1" applyFont="1" applyFill="1" applyBorder="1" applyAlignment="1">
      <alignment horizontal="center"/>
    </xf>
    <xf numFmtId="164" fontId="13" fillId="0" borderId="19" xfId="0" applyNumberFormat="1" applyFont="1" applyBorder="1" applyAlignment="1">
      <alignment horizontal="center"/>
    </xf>
    <xf numFmtId="0" fontId="7" fillId="0" borderId="0" xfId="0" applyFont="1"/>
    <xf numFmtId="3" fontId="4" fillId="0" borderId="1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22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11" fillId="0" borderId="18" xfId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49" fontId="11" fillId="0" borderId="21" xfId="1" applyNumberFormat="1" applyFont="1" applyFill="1" applyBorder="1" applyAlignment="1">
      <alignment horizontal="center" vertical="center"/>
    </xf>
    <xf numFmtId="164" fontId="4" fillId="0" borderId="2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9" fillId="0" borderId="19" xfId="0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4" fontId="7" fillId="0" borderId="19" xfId="0" applyNumberFormat="1" applyFont="1" applyFill="1" applyBorder="1" applyAlignment="1">
      <alignment horizontal="center"/>
    </xf>
    <xf numFmtId="0" fontId="4" fillId="0" borderId="0" xfId="0" applyFont="1" applyBorder="1"/>
    <xf numFmtId="0" fontId="8" fillId="0" borderId="14" xfId="0" applyFont="1" applyBorder="1" applyAlignment="1">
      <alignment horizontal="left"/>
    </xf>
    <xf numFmtId="0" fontId="6" fillId="0" borderId="22" xfId="0" applyFont="1" applyBorder="1"/>
    <xf numFmtId="164" fontId="8" fillId="0" borderId="19" xfId="0" applyNumberFormat="1" applyFont="1" applyBorder="1"/>
    <xf numFmtId="164" fontId="4" fillId="0" borderId="19" xfId="0" applyNumberFormat="1" applyFont="1" applyBorder="1"/>
    <xf numFmtId="0" fontId="8" fillId="5" borderId="14" xfId="0" applyFont="1" applyFill="1" applyBorder="1" applyAlignment="1">
      <alignment horizontal="left"/>
    </xf>
    <xf numFmtId="164" fontId="8" fillId="5" borderId="19" xfId="0" applyNumberFormat="1" applyFont="1" applyFill="1" applyBorder="1"/>
    <xf numFmtId="0" fontId="5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11" fillId="0" borderId="27" xfId="1" applyFont="1" applyFill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7" fillId="0" borderId="31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3" borderId="15" xfId="0" applyFont="1" applyFill="1" applyBorder="1" applyAlignment="1">
      <alignment horizontal="center" vertical="center" wrapText="1"/>
    </xf>
    <xf numFmtId="164" fontId="5" fillId="4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/>
    </xf>
    <xf numFmtId="0" fontId="4" fillId="0" borderId="24" xfId="0" applyFont="1" applyBorder="1"/>
    <xf numFmtId="0" fontId="6" fillId="0" borderId="2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6" fillId="0" borderId="35" xfId="0" applyFont="1" applyBorder="1"/>
    <xf numFmtId="0" fontId="6" fillId="0" borderId="36" xfId="0" applyFont="1" applyBorder="1"/>
    <xf numFmtId="0" fontId="4" fillId="0" borderId="35" xfId="0" applyFont="1" applyBorder="1"/>
    <xf numFmtId="0" fontId="4" fillId="0" borderId="36" xfId="0" applyFont="1" applyBorder="1"/>
    <xf numFmtId="0" fontId="7" fillId="0" borderId="37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7" fillId="0" borderId="28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3" borderId="4" xfId="0" applyNumberFormat="1" applyFont="1" applyFill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6" fillId="0" borderId="12" xfId="0" applyFont="1" applyBorder="1"/>
    <xf numFmtId="0" fontId="6" fillId="0" borderId="39" xfId="0" applyFont="1" applyBorder="1"/>
    <xf numFmtId="0" fontId="4" fillId="0" borderId="12" xfId="0" applyFont="1" applyBorder="1"/>
    <xf numFmtId="0" fontId="4" fillId="0" borderId="39" xfId="0" applyFont="1" applyBorder="1"/>
    <xf numFmtId="0" fontId="7" fillId="0" borderId="5" xfId="0" applyFont="1" applyBorder="1" applyAlignment="1">
      <alignment horizontal="center"/>
    </xf>
    <xf numFmtId="0" fontId="6" fillId="0" borderId="31" xfId="0" applyFont="1" applyBorder="1"/>
    <xf numFmtId="0" fontId="6" fillId="0" borderId="3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18" xfId="0" applyFont="1" applyBorder="1"/>
    <xf numFmtId="0" fontId="6" fillId="0" borderId="14" xfId="0" applyFont="1" applyBorder="1" applyAlignment="1">
      <alignment horizontal="center"/>
    </xf>
    <xf numFmtId="0" fontId="4" fillId="0" borderId="4" xfId="0" applyFont="1" applyBorder="1"/>
    <xf numFmtId="0" fontId="4" fillId="0" borderId="40" xfId="0" applyFont="1" applyBorder="1" applyAlignment="1">
      <alignment horizontal="center"/>
    </xf>
    <xf numFmtId="0" fontId="6" fillId="0" borderId="21" xfId="0" applyFon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164" fontId="4" fillId="0" borderId="4" xfId="0" applyNumberFormat="1" applyFont="1" applyBorder="1"/>
    <xf numFmtId="0" fontId="6" fillId="0" borderId="43" xfId="0" applyFont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4" fillId="0" borderId="45" xfId="0" applyFont="1" applyBorder="1"/>
    <xf numFmtId="0" fontId="6" fillId="0" borderId="45" xfId="0" applyFont="1" applyBorder="1" applyAlignment="1">
      <alignment horizontal="center"/>
    </xf>
    <xf numFmtId="0" fontId="6" fillId="0" borderId="46" xfId="0" applyFont="1" applyBorder="1"/>
    <xf numFmtId="0" fontId="6" fillId="0" borderId="47" xfId="0" applyFont="1" applyBorder="1" applyAlignment="1">
      <alignment horizontal="center"/>
    </xf>
    <xf numFmtId="164" fontId="7" fillId="0" borderId="47" xfId="0" applyNumberFormat="1" applyFont="1" applyBorder="1" applyAlignment="1">
      <alignment horizontal="center"/>
    </xf>
    <xf numFmtId="164" fontId="7" fillId="0" borderId="45" xfId="0" applyNumberFormat="1" applyFont="1" applyBorder="1" applyAlignment="1">
      <alignment horizontal="center"/>
    </xf>
    <xf numFmtId="164" fontId="7" fillId="3" borderId="45" xfId="0" applyNumberFormat="1" applyFont="1" applyFill="1" applyBorder="1" applyAlignment="1">
      <alignment horizontal="center"/>
    </xf>
    <xf numFmtId="164" fontId="6" fillId="0" borderId="47" xfId="0" applyNumberFormat="1" applyFont="1" applyBorder="1" applyAlignment="1">
      <alignment horizontal="center"/>
    </xf>
    <xf numFmtId="0" fontId="6" fillId="0" borderId="48" xfId="0" applyFont="1" applyBorder="1" applyAlignment="1">
      <alignment horizontal="center" wrapText="1"/>
    </xf>
    <xf numFmtId="0" fontId="6" fillId="0" borderId="27" xfId="0" applyFont="1" applyBorder="1"/>
    <xf numFmtId="0" fontId="6" fillId="0" borderId="4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6" fillId="0" borderId="4" xfId="0" applyFont="1" applyBorder="1"/>
    <xf numFmtId="0" fontId="6" fillId="0" borderId="28" xfId="0" applyFont="1" applyBorder="1"/>
    <xf numFmtId="0" fontId="7" fillId="0" borderId="38" xfId="0" applyFont="1" applyBorder="1" applyAlignment="1">
      <alignment horizontal="center"/>
    </xf>
    <xf numFmtId="0" fontId="6" fillId="0" borderId="50" xfId="0" applyFont="1" applyBorder="1"/>
    <xf numFmtId="0" fontId="6" fillId="0" borderId="51" xfId="0" applyFont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164" fontId="7" fillId="3" borderId="12" xfId="0" applyNumberFormat="1" applyFont="1" applyFill="1" applyBorder="1" applyAlignment="1">
      <alignment horizontal="center"/>
    </xf>
    <xf numFmtId="164" fontId="6" fillId="0" borderId="39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0" fontId="6" fillId="0" borderId="52" xfId="0" applyFont="1" applyBorder="1"/>
    <xf numFmtId="0" fontId="6" fillId="0" borderId="53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5" xfId="0" applyFont="1" applyBorder="1"/>
    <xf numFmtId="0" fontId="6" fillId="0" borderId="15" xfId="0" applyFont="1" applyBorder="1" applyAlignment="1">
      <alignment horizontal="center"/>
    </xf>
    <xf numFmtId="0" fontId="6" fillId="0" borderId="15" xfId="0" applyFont="1" applyBorder="1"/>
    <xf numFmtId="0" fontId="1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7" fillId="0" borderId="28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4" fillId="0" borderId="13" xfId="0" applyFont="1" applyBorder="1"/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28" xfId="0" applyFont="1" applyBorder="1" applyAlignment="1">
      <alignment horizontal="center"/>
    </xf>
    <xf numFmtId="164" fontId="6" fillId="0" borderId="39" xfId="0" applyNumberFormat="1" applyFont="1" applyFill="1" applyBorder="1" applyAlignment="1">
      <alignment horizontal="center"/>
    </xf>
    <xf numFmtId="0" fontId="8" fillId="6" borderId="14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11" fillId="0" borderId="19" xfId="0" applyFont="1" applyFill="1" applyBorder="1" applyAlignment="1">
      <alignment horizontal="center"/>
    </xf>
    <xf numFmtId="0" fontId="11" fillId="0" borderId="19" xfId="0" applyFont="1" applyFill="1" applyBorder="1" applyAlignment="1">
      <alignment wrapText="1"/>
    </xf>
    <xf numFmtId="0" fontId="4" fillId="0" borderId="19" xfId="1" applyFont="1" applyFill="1" applyBorder="1" applyAlignment="1">
      <alignment horizontal="center"/>
    </xf>
    <xf numFmtId="0" fontId="11" fillId="0" borderId="19" xfId="1" applyFont="1" applyFill="1" applyBorder="1" applyAlignment="1">
      <alignment horizontal="center"/>
    </xf>
    <xf numFmtId="0" fontId="4" fillId="0" borderId="19" xfId="1" applyFont="1" applyFill="1" applyBorder="1" applyAlignment="1">
      <alignment horizontal="left"/>
    </xf>
    <xf numFmtId="1" fontId="4" fillId="0" borderId="19" xfId="1" applyNumberFormat="1" applyFont="1" applyFill="1" applyBorder="1" applyAlignment="1">
      <alignment horizontal="center"/>
    </xf>
    <xf numFmtId="49" fontId="4" fillId="0" borderId="19" xfId="1" applyNumberFormat="1" applyFont="1" applyFill="1" applyBorder="1" applyAlignment="1">
      <alignment horizontal="center"/>
    </xf>
    <xf numFmtId="0" fontId="7" fillId="0" borderId="19" xfId="1" applyFont="1" applyFill="1" applyBorder="1"/>
    <xf numFmtId="0" fontId="7" fillId="0" borderId="19" xfId="1" applyFont="1" applyFill="1" applyBorder="1" applyAlignment="1">
      <alignment horizontal="center"/>
    </xf>
    <xf numFmtId="0" fontId="0" fillId="0" borderId="0" xfId="0" applyBorder="1"/>
    <xf numFmtId="0" fontId="7" fillId="0" borderId="18" xfId="0" applyFont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vertical="center" wrapText="1"/>
    </xf>
    <xf numFmtId="0" fontId="4" fillId="0" borderId="24" xfId="0" applyFont="1" applyBorder="1" applyAlignment="1">
      <alignment horizontal="center" vertical="center"/>
    </xf>
    <xf numFmtId="0" fontId="11" fillId="0" borderId="29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vertical="center" wrapText="1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36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164" fontId="7" fillId="0" borderId="49" xfId="0" applyNumberFormat="1" applyFont="1" applyBorder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4" fontId="7" fillId="3" borderId="13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5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22" fillId="0" borderId="23" xfId="0" applyFont="1" applyFill="1" applyBorder="1" applyAlignment="1">
      <alignment vertical="center"/>
    </xf>
    <xf numFmtId="0" fontId="24" fillId="0" borderId="24" xfId="0" applyFont="1" applyFill="1" applyBorder="1" applyAlignment="1">
      <alignment vertical="center"/>
    </xf>
    <xf numFmtId="0" fontId="22" fillId="0" borderId="24" xfId="0" applyFont="1" applyFill="1" applyBorder="1" applyAlignment="1">
      <alignment vertical="center"/>
    </xf>
    <xf numFmtId="0" fontId="26" fillId="0" borderId="20" xfId="0" applyFont="1" applyFill="1" applyBorder="1" applyAlignment="1">
      <alignment horizontal="center" vertical="center"/>
    </xf>
    <xf numFmtId="49" fontId="25" fillId="0" borderId="21" xfId="1" applyNumberFormat="1" applyFont="1" applyFill="1" applyBorder="1" applyAlignment="1">
      <alignment horizontal="center" vertical="center"/>
    </xf>
    <xf numFmtId="0" fontId="24" fillId="0" borderId="21" xfId="1" applyFont="1" applyFill="1" applyBorder="1" applyAlignment="1">
      <alignment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7" borderId="47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vertical="center"/>
    </xf>
    <xf numFmtId="0" fontId="24" fillId="0" borderId="4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36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7" fillId="0" borderId="4" xfId="0" applyFont="1" applyFill="1" applyBorder="1" applyAlignment="1">
      <alignment horizontal="right" vertical="center"/>
    </xf>
    <xf numFmtId="0" fontId="27" fillId="0" borderId="45" xfId="0" applyFont="1" applyFill="1" applyBorder="1" applyAlignment="1">
      <alignment vertical="center"/>
    </xf>
    <xf numFmtId="164" fontId="22" fillId="0" borderId="55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7" fillId="0" borderId="12" xfId="0" applyFont="1" applyFill="1" applyBorder="1" applyAlignment="1">
      <alignment vertical="center"/>
    </xf>
    <xf numFmtId="0" fontId="4" fillId="0" borderId="6" xfId="0" applyFont="1" applyBorder="1"/>
    <xf numFmtId="0" fontId="22" fillId="0" borderId="35" xfId="0" applyFont="1" applyBorder="1" applyAlignment="1">
      <alignment horizontal="center"/>
    </xf>
    <xf numFmtId="0" fontId="4" fillId="0" borderId="56" xfId="0" applyFont="1" applyBorder="1"/>
    <xf numFmtId="0" fontId="22" fillId="0" borderId="4" xfId="0" applyFont="1" applyBorder="1" applyAlignment="1">
      <alignment horizontal="center"/>
    </xf>
    <xf numFmtId="164" fontId="22" fillId="0" borderId="28" xfId="0" applyNumberFormat="1" applyFont="1" applyBorder="1" applyAlignment="1">
      <alignment horizontal="center"/>
    </xf>
    <xf numFmtId="0" fontId="4" fillId="0" borderId="57" xfId="0" applyFont="1" applyBorder="1"/>
    <xf numFmtId="0" fontId="4" fillId="0" borderId="54" xfId="0" applyFont="1" applyBorder="1"/>
    <xf numFmtId="0" fontId="22" fillId="0" borderId="12" xfId="0" applyFont="1" applyBorder="1" applyAlignment="1">
      <alignment horizontal="center"/>
    </xf>
    <xf numFmtId="0" fontId="4" fillId="0" borderId="58" xfId="0" applyFont="1" applyBorder="1"/>
    <xf numFmtId="164" fontId="22" fillId="0" borderId="4" xfId="0" applyNumberFormat="1" applyFont="1" applyBorder="1" applyAlignment="1">
      <alignment horizontal="center"/>
    </xf>
    <xf numFmtId="0" fontId="4" fillId="6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166" fontId="4" fillId="0" borderId="0" xfId="0" applyNumberFormat="1" applyFont="1"/>
    <xf numFmtId="0" fontId="28" fillId="0" borderId="19" xfId="0" applyFont="1" applyBorder="1" applyAlignment="1">
      <alignment horizontal="left" vertical="center"/>
    </xf>
    <xf numFmtId="0" fontId="29" fillId="0" borderId="19" xfId="0" applyFont="1" applyBorder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30" fillId="0" borderId="0" xfId="0" applyFont="1" applyBorder="1"/>
    <xf numFmtId="166" fontId="30" fillId="0" borderId="0" xfId="0" applyNumberFormat="1" applyFont="1" applyBorder="1" applyAlignment="1">
      <alignment horizontal="right"/>
    </xf>
    <xf numFmtId="0" fontId="28" fillId="0" borderId="19" xfId="0" applyFont="1" applyBorder="1"/>
    <xf numFmtId="164" fontId="28" fillId="0" borderId="19" xfId="0" applyNumberFormat="1" applyFont="1" applyBorder="1" applyAlignment="1">
      <alignment horizontal="right"/>
    </xf>
    <xf numFmtId="0" fontId="8" fillId="0" borderId="19" xfId="0" applyFont="1" applyBorder="1"/>
    <xf numFmtId="164" fontId="8" fillId="0" borderId="19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Fill="1" applyAlignment="1">
      <alignment vertical="center"/>
    </xf>
    <xf numFmtId="0" fontId="0" fillId="0" borderId="0" xfId="0"/>
    <xf numFmtId="0" fontId="10" fillId="0" borderId="62" xfId="0" applyFont="1" applyBorder="1"/>
    <xf numFmtId="0" fontId="7" fillId="8" borderId="44" xfId="0" applyFont="1" applyFill="1" applyBorder="1" applyAlignment="1">
      <alignment horizontal="left"/>
    </xf>
    <xf numFmtId="0" fontId="7" fillId="8" borderId="55" xfId="0" applyFont="1" applyFill="1" applyBorder="1" applyAlignment="1">
      <alignment horizontal="center"/>
    </xf>
    <xf numFmtId="0" fontId="7" fillId="8" borderId="60" xfId="0" applyFont="1" applyFill="1" applyBorder="1" applyAlignment="1">
      <alignment horizontal="center"/>
    </xf>
    <xf numFmtId="0" fontId="5" fillId="8" borderId="44" xfId="0" applyFont="1" applyFill="1" applyBorder="1"/>
    <xf numFmtId="0" fontId="33" fillId="0" borderId="19" xfId="0" applyFont="1" applyBorder="1" applyAlignment="1">
      <alignment vertical="top" wrapText="1"/>
    </xf>
    <xf numFmtId="0" fontId="33" fillId="0" borderId="19" xfId="0" applyFont="1" applyBorder="1" applyAlignment="1">
      <alignment horizontal="right" vertical="top" wrapText="1"/>
    </xf>
    <xf numFmtId="0" fontId="33" fillId="0" borderId="19" xfId="0" applyFont="1" applyBorder="1"/>
    <xf numFmtId="0" fontId="34" fillId="0" borderId="19" xfId="0" applyFont="1" applyBorder="1"/>
    <xf numFmtId="0" fontId="33" fillId="0" borderId="19" xfId="0" applyFont="1" applyFill="1" applyBorder="1" applyAlignment="1">
      <alignment vertical="top" wrapText="1"/>
    </xf>
    <xf numFmtId="0" fontId="33" fillId="0" borderId="19" xfId="0" applyFont="1" applyFill="1" applyBorder="1" applyAlignment="1">
      <alignment horizontal="right" vertical="top" wrapText="1"/>
    </xf>
    <xf numFmtId="0" fontId="34" fillId="0" borderId="19" xfId="0" applyFont="1" applyBorder="1" applyAlignment="1">
      <alignment horizontal="right" vertical="top" wrapText="1"/>
    </xf>
    <xf numFmtId="0" fontId="33" fillId="0" borderId="18" xfId="0" applyFont="1" applyBorder="1"/>
    <xf numFmtId="0" fontId="33" fillId="0" borderId="18" xfId="0" applyFont="1" applyBorder="1" applyAlignment="1">
      <alignment vertical="top" wrapText="1"/>
    </xf>
    <xf numFmtId="164" fontId="4" fillId="0" borderId="57" xfId="0" applyNumberFormat="1" applyFont="1" applyBorder="1"/>
    <xf numFmtId="49" fontId="4" fillId="0" borderId="65" xfId="1" applyNumberFormat="1" applyFont="1" applyFill="1" applyBorder="1" applyAlignment="1">
      <alignment horizontal="center"/>
    </xf>
    <xf numFmtId="0" fontId="11" fillId="0" borderId="65" xfId="1" applyFont="1" applyFill="1" applyBorder="1" applyAlignment="1">
      <alignment horizontal="center"/>
    </xf>
    <xf numFmtId="0" fontId="4" fillId="0" borderId="65" xfId="1" applyFont="1" applyFill="1" applyBorder="1" applyAlignment="1">
      <alignment horizontal="center"/>
    </xf>
    <xf numFmtId="1" fontId="4" fillId="0" borderId="65" xfId="1" applyNumberFormat="1" applyFont="1" applyFill="1" applyBorder="1" applyAlignment="1">
      <alignment horizontal="center"/>
    </xf>
    <xf numFmtId="0" fontId="11" fillId="0" borderId="66" xfId="0" applyFont="1" applyFill="1" applyBorder="1" applyAlignment="1">
      <alignment horizontal="center" vertical="center" wrapText="1"/>
    </xf>
    <xf numFmtId="0" fontId="7" fillId="0" borderId="66" xfId="1" applyFont="1" applyFill="1" applyBorder="1" applyAlignment="1">
      <alignment horizontal="center" wrapText="1"/>
    </xf>
    <xf numFmtId="0" fontId="11" fillId="0" borderId="65" xfId="0" applyFont="1" applyFill="1" applyBorder="1" applyAlignment="1">
      <alignment horizontal="center"/>
    </xf>
    <xf numFmtId="165" fontId="7" fillId="0" borderId="65" xfId="1" applyNumberFormat="1" applyFont="1" applyFill="1" applyBorder="1" applyAlignment="1">
      <alignment horizontal="center"/>
    </xf>
    <xf numFmtId="49" fontId="11" fillId="0" borderId="65" xfId="1" applyNumberFormat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vertical="center" wrapText="1"/>
    </xf>
    <xf numFmtId="0" fontId="10" fillId="0" borderId="26" xfId="0" applyFont="1" applyBorder="1"/>
    <xf numFmtId="164" fontId="10" fillId="0" borderId="13" xfId="0" applyNumberFormat="1" applyFont="1" applyFill="1" applyBorder="1" applyAlignment="1">
      <alignment horizontal="right"/>
    </xf>
    <xf numFmtId="164" fontId="10" fillId="0" borderId="57" xfId="0" applyNumberFormat="1" applyFont="1" applyFill="1" applyBorder="1" applyAlignment="1">
      <alignment horizontal="right"/>
    </xf>
    <xf numFmtId="164" fontId="10" fillId="0" borderId="13" xfId="0" applyNumberFormat="1" applyFont="1" applyFill="1" applyBorder="1"/>
    <xf numFmtId="164" fontId="10" fillId="0" borderId="64" xfId="0" applyNumberFormat="1" applyFont="1" applyFill="1" applyBorder="1"/>
    <xf numFmtId="164" fontId="10" fillId="0" borderId="63" xfId="0" applyNumberFormat="1" applyFont="1" applyBorder="1"/>
    <xf numFmtId="164" fontId="10" fillId="0" borderId="64" xfId="0" applyNumberFormat="1" applyFont="1" applyBorder="1"/>
    <xf numFmtId="164" fontId="5" fillId="8" borderId="55" xfId="0" applyNumberFormat="1" applyFont="1" applyFill="1" applyBorder="1"/>
    <xf numFmtId="164" fontId="5" fillId="8" borderId="60" xfId="0" applyNumberFormat="1" applyFont="1" applyFill="1" applyBorder="1"/>
    <xf numFmtId="0" fontId="35" fillId="0" borderId="5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7" fillId="0" borderId="62" xfId="0" applyFont="1" applyFill="1" applyBorder="1" applyAlignment="1">
      <alignment horizontal="center" vertical="center"/>
    </xf>
    <xf numFmtId="0" fontId="17" fillId="0" borderId="65" xfId="0" applyFont="1" applyFill="1" applyBorder="1" applyAlignment="1">
      <alignment horizontal="center" vertical="center"/>
    </xf>
    <xf numFmtId="0" fontId="17" fillId="0" borderId="66" xfId="0" applyFont="1" applyFill="1" applyBorder="1" applyAlignment="1">
      <alignment vertical="center" wrapText="1"/>
    </xf>
    <xf numFmtId="0" fontId="36" fillId="0" borderId="62" xfId="0" applyFont="1" applyFill="1" applyBorder="1" applyAlignment="1">
      <alignment horizontal="center" vertical="center"/>
    </xf>
    <xf numFmtId="49" fontId="17" fillId="0" borderId="13" xfId="1" applyNumberFormat="1" applyFont="1" applyFill="1" applyBorder="1" applyAlignment="1">
      <alignment horizontal="center" vertical="center"/>
    </xf>
    <xf numFmtId="0" fontId="1" fillId="0" borderId="49" xfId="1" applyFont="1" applyFill="1" applyBorder="1" applyAlignment="1">
      <alignment vertical="center" wrapText="1"/>
    </xf>
    <xf numFmtId="0" fontId="36" fillId="0" borderId="20" xfId="0" applyFont="1" applyFill="1" applyBorder="1" applyAlignment="1">
      <alignment horizontal="center" vertical="center"/>
    </xf>
    <xf numFmtId="49" fontId="17" fillId="0" borderId="21" xfId="1" applyNumberFormat="1" applyFont="1" applyFill="1" applyBorder="1" applyAlignment="1">
      <alignment horizontal="center" vertical="center"/>
    </xf>
    <xf numFmtId="0" fontId="1" fillId="0" borderId="51" xfId="0" applyFont="1" applyBorder="1" applyAlignment="1">
      <alignment vertical="center" wrapText="1"/>
    </xf>
    <xf numFmtId="0" fontId="31" fillId="0" borderId="4" xfId="0" applyFont="1" applyBorder="1" applyAlignment="1">
      <alignment horizontal="center"/>
    </xf>
    <xf numFmtId="3" fontId="31" fillId="0" borderId="4" xfId="0" applyNumberFormat="1" applyFont="1" applyBorder="1" applyAlignment="1">
      <alignment horizontal="center"/>
    </xf>
    <xf numFmtId="0" fontId="4" fillId="7" borderId="15" xfId="0" applyFont="1" applyFill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5" xfId="0" applyFont="1" applyFill="1" applyBorder="1" applyAlignment="1">
      <alignment horizontal="center"/>
    </xf>
    <xf numFmtId="164" fontId="7" fillId="7" borderId="12" xfId="0" applyNumberFormat="1" applyFont="1" applyFill="1" applyBorder="1" applyAlignment="1">
      <alignment horizontal="center"/>
    </xf>
    <xf numFmtId="164" fontId="5" fillId="9" borderId="15" xfId="0" applyNumberFormat="1" applyFont="1" applyFill="1" applyBorder="1" applyAlignment="1">
      <alignment horizontal="center" vertical="center" wrapText="1"/>
    </xf>
    <xf numFmtId="0" fontId="4" fillId="7" borderId="22" xfId="0" applyFont="1" applyFill="1" applyBorder="1"/>
    <xf numFmtId="0" fontId="4" fillId="7" borderId="18" xfId="0" applyFont="1" applyFill="1" applyBorder="1"/>
    <xf numFmtId="164" fontId="8" fillId="7" borderId="19" xfId="0" applyNumberFormat="1" applyFont="1" applyFill="1" applyBorder="1"/>
    <xf numFmtId="0" fontId="8" fillId="7" borderId="0" xfId="0" applyFont="1" applyFill="1"/>
    <xf numFmtId="164" fontId="8" fillId="7" borderId="59" xfId="0" applyNumberFormat="1" applyFont="1" applyFill="1" applyBorder="1" applyAlignment="1">
      <alignment horizontal="center"/>
    </xf>
    <xf numFmtId="164" fontId="8" fillId="7" borderId="59" xfId="0" applyNumberFormat="1" applyFont="1" applyFill="1" applyBorder="1"/>
    <xf numFmtId="0" fontId="37" fillId="7" borderId="0" xfId="0" applyFont="1" applyFill="1"/>
    <xf numFmtId="164" fontId="37" fillId="7" borderId="0" xfId="0" applyNumberFormat="1" applyFont="1" applyFill="1"/>
    <xf numFmtId="164" fontId="7" fillId="0" borderId="33" xfId="0" applyNumberFormat="1" applyFont="1" applyBorder="1" applyAlignment="1">
      <alignment vertical="center"/>
    </xf>
    <xf numFmtId="3" fontId="31" fillId="0" borderId="28" xfId="0" applyNumberFormat="1" applyFont="1" applyBorder="1" applyAlignment="1">
      <alignment horizontal="center"/>
    </xf>
    <xf numFmtId="0" fontId="10" fillId="0" borderId="0" xfId="0" applyFont="1" applyFill="1" applyAlignment="1">
      <alignment vertical="center"/>
    </xf>
    <xf numFmtId="0" fontId="31" fillId="0" borderId="28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39" xfId="0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0" fontId="31" fillId="0" borderId="35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42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31" fillId="0" borderId="43" xfId="0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38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166" fontId="10" fillId="0" borderId="0" xfId="0" applyNumberFormat="1" applyFont="1"/>
    <xf numFmtId="164" fontId="7" fillId="0" borderId="19" xfId="0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7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165" fontId="7" fillId="0" borderId="0" xfId="1" applyNumberFormat="1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vertical="center" wrapText="1"/>
    </xf>
    <xf numFmtId="0" fontId="12" fillId="0" borderId="6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11" fillId="0" borderId="17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6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11" fillId="0" borderId="62" xfId="1" applyFont="1" applyFill="1" applyBorder="1" applyAlignment="1">
      <alignment horizontal="center" vertical="center"/>
    </xf>
    <xf numFmtId="49" fontId="11" fillId="0" borderId="62" xfId="1" applyNumberFormat="1" applyFont="1" applyFill="1" applyBorder="1" applyAlignment="1">
      <alignment horizontal="center" vertical="center"/>
    </xf>
    <xf numFmtId="49" fontId="11" fillId="0" borderId="20" xfId="1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64" xfId="0" applyFont="1" applyBorder="1" applyAlignment="1">
      <alignment vertical="center"/>
    </xf>
    <xf numFmtId="0" fontId="4" fillId="0" borderId="62" xfId="0" applyFont="1" applyFill="1" applyBorder="1" applyAlignment="1">
      <alignment horizontal="center" vertical="center"/>
    </xf>
    <xf numFmtId="49" fontId="7" fillId="0" borderId="65" xfId="1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164" fontId="18" fillId="0" borderId="65" xfId="0" applyNumberFormat="1" applyFont="1" applyFill="1" applyBorder="1" applyAlignment="1">
      <alignment vertical="center" wrapText="1"/>
    </xf>
    <xf numFmtId="164" fontId="7" fillId="0" borderId="64" xfId="0" applyNumberFormat="1" applyFont="1" applyFill="1" applyBorder="1" applyAlignment="1">
      <alignment vertical="center" wrapText="1"/>
    </xf>
    <xf numFmtId="164" fontId="4" fillId="0" borderId="65" xfId="1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25" fillId="0" borderId="62" xfId="0" applyFont="1" applyFill="1" applyBorder="1" applyAlignment="1">
      <alignment horizontal="center" vertical="center"/>
    </xf>
    <xf numFmtId="0" fontId="25" fillId="0" borderId="65" xfId="0" applyFont="1" applyFill="1" applyBorder="1" applyAlignment="1">
      <alignment horizontal="center" vertical="center"/>
    </xf>
    <xf numFmtId="0" fontId="25" fillId="0" borderId="65" xfId="0" applyFont="1" applyFill="1" applyBorder="1" applyAlignment="1">
      <alignment vertical="center" wrapText="1"/>
    </xf>
    <xf numFmtId="0" fontId="7" fillId="0" borderId="64" xfId="4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0" fillId="0" borderId="64" xfId="0" applyBorder="1"/>
    <xf numFmtId="0" fontId="7" fillId="0" borderId="62" xfId="0" applyFont="1" applyBorder="1" applyAlignment="1">
      <alignment vertical="center"/>
    </xf>
    <xf numFmtId="0" fontId="4" fillId="0" borderId="65" xfId="0" applyFont="1" applyFill="1" applyBorder="1" applyAlignment="1">
      <alignment vertical="center"/>
    </xf>
    <xf numFmtId="0" fontId="7" fillId="0" borderId="65" xfId="0" applyFont="1" applyBorder="1" applyAlignment="1">
      <alignment vertical="center"/>
    </xf>
    <xf numFmtId="164" fontId="4" fillId="10" borderId="65" xfId="0" applyNumberFormat="1" applyFont="1" applyFill="1" applyBorder="1" applyAlignment="1">
      <alignment vertical="center"/>
    </xf>
    <xf numFmtId="164" fontId="4" fillId="10" borderId="21" xfId="0" applyNumberFormat="1" applyFont="1" applyFill="1" applyBorder="1" applyAlignment="1">
      <alignment vertical="center"/>
    </xf>
    <xf numFmtId="164" fontId="7" fillId="10" borderId="64" xfId="0" applyNumberFormat="1" applyFont="1" applyFill="1" applyBorder="1" applyAlignment="1">
      <alignment horizontal="center" vertical="center"/>
    </xf>
    <xf numFmtId="164" fontId="7" fillId="10" borderId="33" xfId="0" applyNumberFormat="1" applyFont="1" applyFill="1" applyBorder="1" applyAlignment="1">
      <alignment horizontal="center"/>
    </xf>
    <xf numFmtId="164" fontId="7" fillId="10" borderId="64" xfId="0" applyNumberFormat="1" applyFont="1" applyFill="1" applyBorder="1" applyAlignment="1">
      <alignment horizontal="center" vertical="center" wrapText="1"/>
    </xf>
    <xf numFmtId="164" fontId="7" fillId="10" borderId="33" xfId="0" applyNumberFormat="1" applyFont="1" applyFill="1" applyBorder="1" applyAlignment="1">
      <alignment horizontal="center" vertical="center" wrapText="1"/>
    </xf>
    <xf numFmtId="164" fontId="4" fillId="10" borderId="13" xfId="0" applyNumberFormat="1" applyFont="1" applyFill="1" applyBorder="1" applyAlignment="1">
      <alignment vertical="center"/>
    </xf>
    <xf numFmtId="164" fontId="8" fillId="10" borderId="33" xfId="0" applyNumberFormat="1" applyFont="1" applyFill="1" applyBorder="1" applyAlignment="1">
      <alignment horizontal="center" vertical="center"/>
    </xf>
    <xf numFmtId="0" fontId="32" fillId="0" borderId="39" xfId="0" applyFont="1" applyBorder="1" applyAlignment="1">
      <alignment horizontal="center"/>
    </xf>
    <xf numFmtId="0" fontId="4" fillId="0" borderId="68" xfId="0" applyFont="1" applyBorder="1"/>
    <xf numFmtId="164" fontId="7" fillId="0" borderId="68" xfId="0" applyNumberFormat="1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70" xfId="0" applyFont="1" applyBorder="1"/>
    <xf numFmtId="164" fontId="7" fillId="0" borderId="68" xfId="0" applyNumberFormat="1" applyFont="1" applyBorder="1" applyAlignment="1">
      <alignment horizontal="right"/>
    </xf>
    <xf numFmtId="164" fontId="7" fillId="0" borderId="59" xfId="0" applyNumberFormat="1" applyFont="1" applyBorder="1"/>
    <xf numFmtId="0" fontId="4" fillId="0" borderId="69" xfId="0" applyFont="1" applyBorder="1"/>
    <xf numFmtId="0" fontId="4" fillId="0" borderId="70" xfId="0" applyFont="1" applyBorder="1"/>
    <xf numFmtId="0" fontId="4" fillId="3" borderId="69" xfId="0" applyFont="1" applyFill="1" applyBorder="1" applyAlignment="1">
      <alignment horizontal="center" vertical="center" wrapText="1"/>
    </xf>
    <xf numFmtId="164" fontId="4" fillId="10" borderId="64" xfId="0" applyNumberFormat="1" applyFont="1" applyFill="1" applyBorder="1" applyAlignment="1">
      <alignment vertical="center"/>
    </xf>
    <xf numFmtId="164" fontId="4" fillId="10" borderId="33" xfId="0" applyNumberFormat="1" applyFont="1" applyFill="1" applyBorder="1" applyAlignment="1">
      <alignment vertical="center"/>
    </xf>
    <xf numFmtId="164" fontId="4" fillId="0" borderId="19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vertical="center"/>
    </xf>
    <xf numFmtId="164" fontId="7" fillId="10" borderId="33" xfId="0" applyNumberFormat="1" applyFont="1" applyFill="1" applyBorder="1" applyAlignment="1">
      <alignment vertical="center"/>
    </xf>
    <xf numFmtId="164" fontId="7" fillId="0" borderId="64" xfId="0" applyNumberFormat="1" applyFont="1" applyBorder="1" applyAlignment="1">
      <alignment vertical="center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7" borderId="6" xfId="0" applyFont="1" applyFill="1" applyBorder="1" applyAlignment="1">
      <alignment horizontal="left"/>
    </xf>
    <xf numFmtId="0" fontId="7" fillId="0" borderId="61" xfId="0" applyFont="1" applyFill="1" applyBorder="1" applyAlignment="1">
      <alignment horizontal="left"/>
    </xf>
    <xf numFmtId="0" fontId="0" fillId="0" borderId="0" xfId="0" applyAlignment="1">
      <alignment horizontal="center" vertical="center"/>
    </xf>
  </cellXfs>
  <cellStyles count="6">
    <cellStyle name="Excel Built-in Normal" xfId="1"/>
    <cellStyle name="Měna" xfId="4" builtinId="4"/>
    <cellStyle name="Měna 2" xfId="3"/>
    <cellStyle name="Měna 3" xfId="5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808080"/>
      <color rgb="FFFDE9D9"/>
      <color rgb="FFFABF8F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1257300</xdr:colOff>
      <xdr:row>0</xdr:row>
      <xdr:rowOff>438150</xdr:rowOff>
    </xdr:to>
    <xdr:pic>
      <xdr:nvPicPr>
        <xdr:cNvPr id="2" name="Obrázek 14" descr="C:\Users\petra.hecova\AppData\Local\Microsoft\Windows\Temporary Internet Files\Content.Outlook\336WVOAU\TSUB_obrys_podel kopie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1257300</xdr:colOff>
      <xdr:row>0</xdr:row>
      <xdr:rowOff>438150</xdr:rowOff>
    </xdr:to>
    <xdr:pic>
      <xdr:nvPicPr>
        <xdr:cNvPr id="2" name="Obrázek 14" descr="C:\Users\petra.hecova\AppData\Local\Microsoft\Windows\Temporary Internet Files\Content.Outlook\336WVOAU\TSUB_obrys_podel kopie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1257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12"/>
  <sheetViews>
    <sheetView tabSelected="1" workbookViewId="0">
      <selection activeCell="F9" sqref="F9"/>
    </sheetView>
  </sheetViews>
  <sheetFormatPr defaultRowHeight="12.75"/>
  <cols>
    <col min="1" max="1" width="58.140625" customWidth="1"/>
    <col min="2" max="2" width="21.28515625" customWidth="1"/>
    <col min="3" max="3" width="27.7109375" customWidth="1"/>
  </cols>
  <sheetData>
    <row r="1" spans="1:3" s="278" customFormat="1" ht="50.1" customHeight="1">
      <c r="C1" s="450" t="s">
        <v>270</v>
      </c>
    </row>
    <row r="2" spans="1:3" ht="20.25">
      <c r="A2" s="277" t="s">
        <v>262</v>
      </c>
      <c r="B2" s="1"/>
      <c r="C2" s="1"/>
    </row>
    <row r="3" spans="1:3" ht="13.5" thickBot="1">
      <c r="A3" s="1"/>
      <c r="B3" s="1"/>
      <c r="C3" s="1"/>
    </row>
    <row r="4" spans="1:3" ht="13.5" thickBot="1">
      <c r="A4" s="280" t="s">
        <v>220</v>
      </c>
      <c r="B4" s="281" t="s">
        <v>263</v>
      </c>
      <c r="C4" s="282" t="s">
        <v>264</v>
      </c>
    </row>
    <row r="5" spans="1:3" s="278" customFormat="1" ht="28.5" customHeight="1">
      <c r="A5" s="279" t="s">
        <v>221</v>
      </c>
      <c r="B5" s="305">
        <f>'přehled opatření Zákřov'!O26</f>
        <v>0</v>
      </c>
      <c r="C5" s="306">
        <f>'přehled opatření Zákřov'!O28</f>
        <v>0</v>
      </c>
    </row>
    <row r="6" spans="1:3" ht="28.5" customHeight="1">
      <c r="A6" s="304" t="s">
        <v>233</v>
      </c>
      <c r="B6" s="307">
        <f>'přehled opatření IP Havřice'!O44</f>
        <v>0</v>
      </c>
      <c r="C6" s="308">
        <f>'přehled opatření IP Havřice'!O46</f>
        <v>0</v>
      </c>
    </row>
    <row r="7" spans="1:3" s="278" customFormat="1" ht="28.5" customHeight="1">
      <c r="A7" s="304" t="s">
        <v>234</v>
      </c>
      <c r="B7" s="307">
        <f>'přehled opatření IP Újezdec'!O26</f>
        <v>0</v>
      </c>
      <c r="C7" s="308">
        <f>'přehled opatření IP Újezdec'!O28</f>
        <v>0</v>
      </c>
    </row>
    <row r="8" spans="1:3" ht="28.5" customHeight="1">
      <c r="A8" s="279" t="s">
        <v>224</v>
      </c>
      <c r="B8" s="309">
        <f>'Polní cesty souhrn'!B8</f>
        <v>0</v>
      </c>
      <c r="C8" s="310">
        <f>'Polní cesty souhrn'!B10</f>
        <v>0</v>
      </c>
    </row>
    <row r="9" spans="1:3" ht="28.5" customHeight="1">
      <c r="A9" s="279" t="s">
        <v>218</v>
      </c>
      <c r="B9" s="309">
        <f>'přehled opatření Větrolam Králo'!P17</f>
        <v>0</v>
      </c>
      <c r="C9" s="310">
        <f>'přehled opatření Větrolam Králo'!P19</f>
        <v>0</v>
      </c>
    </row>
    <row r="10" spans="1:3" ht="28.5" customHeight="1">
      <c r="A10" s="279" t="s">
        <v>222</v>
      </c>
      <c r="B10" s="309">
        <f>'cyklostezka Nivnice'!G13</f>
        <v>0</v>
      </c>
      <c r="C10" s="310">
        <f>'cyklostezka Nivnice'!G15</f>
        <v>0</v>
      </c>
    </row>
    <row r="11" spans="1:3" ht="28.5" customHeight="1" thickBot="1">
      <c r="A11" s="279" t="s">
        <v>223</v>
      </c>
      <c r="B11" s="309">
        <f>'přehled opatření mokřad Xaverov'!M16</f>
        <v>0</v>
      </c>
      <c r="C11" s="310">
        <f>'přehled opatření mokřad Xaverov'!M18</f>
        <v>0</v>
      </c>
    </row>
    <row r="12" spans="1:3" ht="18.75" thickBot="1">
      <c r="A12" s="283" t="s">
        <v>265</v>
      </c>
      <c r="B12" s="311">
        <f>B5+B6+B7+B8+B9+B10+B11</f>
        <v>0</v>
      </c>
      <c r="C12" s="312">
        <f>C5+C6+C7+C8+C9+C10+C11</f>
        <v>0</v>
      </c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0"/>
  <sheetViews>
    <sheetView workbookViewId="0">
      <selection activeCell="H11" sqref="H11"/>
    </sheetView>
  </sheetViews>
  <sheetFormatPr defaultRowHeight="12.75"/>
  <cols>
    <col min="1" max="1" width="35.28515625" customWidth="1"/>
    <col min="2" max="2" width="20.5703125" customWidth="1"/>
  </cols>
  <sheetData>
    <row r="1" spans="1:9" ht="18">
      <c r="A1" s="274" t="s">
        <v>199</v>
      </c>
      <c r="B1" s="274"/>
      <c r="C1" s="275"/>
      <c r="D1" s="275"/>
      <c r="E1" s="275"/>
      <c r="F1" s="275"/>
      <c r="G1" s="355"/>
      <c r="H1" s="355"/>
      <c r="I1" s="355"/>
    </row>
    <row r="2" spans="1:9" ht="18">
      <c r="A2" s="38" t="s">
        <v>212</v>
      </c>
      <c r="B2" s="358"/>
      <c r="C2" s="355"/>
      <c r="D2" s="355"/>
      <c r="E2" s="355"/>
      <c r="F2" s="355"/>
      <c r="G2" s="355"/>
      <c r="H2" s="355"/>
      <c r="I2" s="355"/>
    </row>
    <row r="3" spans="1:9">
      <c r="A3" s="60"/>
      <c r="B3" s="264"/>
    </row>
    <row r="4" spans="1:9" ht="15.75">
      <c r="A4" s="265" t="s">
        <v>213</v>
      </c>
      <c r="B4" s="359">
        <f>'přehled opatření PC k IP Havřic'!D40+'přehled opatření PC k IP Havřic'!F40</f>
        <v>0</v>
      </c>
    </row>
    <row r="5" spans="1:9" ht="16.5">
      <c r="A5" s="266" t="s">
        <v>214</v>
      </c>
      <c r="B5" s="359">
        <f>'přehled opatření PC k IP Újezde'!C23</f>
        <v>0</v>
      </c>
    </row>
    <row r="6" spans="1:9">
      <c r="A6" s="1"/>
      <c r="B6" s="267"/>
    </row>
    <row r="7" spans="1:9" ht="15.75">
      <c r="A7" s="268"/>
      <c r="B7" s="269"/>
    </row>
    <row r="8" spans="1:9" ht="15.75">
      <c r="A8" s="270" t="s">
        <v>215</v>
      </c>
      <c r="B8" s="271">
        <f>B5+B4</f>
        <v>0</v>
      </c>
    </row>
    <row r="9" spans="1:9" ht="15.75">
      <c r="A9" s="270" t="s">
        <v>216</v>
      </c>
      <c r="B9" s="271">
        <f>B8/100*21</f>
        <v>0</v>
      </c>
    </row>
    <row r="10" spans="1:9" ht="15.75">
      <c r="A10" s="272" t="s">
        <v>217</v>
      </c>
      <c r="B10" s="273">
        <f>SUM(B8:B9)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35"/>
  <sheetViews>
    <sheetView workbookViewId="0">
      <selection activeCell="H11" sqref="H11"/>
    </sheetView>
  </sheetViews>
  <sheetFormatPr defaultRowHeight="12.75"/>
  <cols>
    <col min="3" max="3" width="47.7109375" customWidth="1"/>
    <col min="4" max="4" width="12.28515625" customWidth="1"/>
    <col min="5" max="5" width="17.7109375" customWidth="1"/>
  </cols>
  <sheetData>
    <row r="1" spans="1:5" ht="18">
      <c r="A1" s="38" t="s">
        <v>246</v>
      </c>
      <c r="B1" s="38"/>
      <c r="C1" s="355"/>
    </row>
    <row r="2" spans="1:5" ht="18">
      <c r="A2" s="354" t="s">
        <v>8</v>
      </c>
      <c r="B2" s="217"/>
      <c r="C2" s="217"/>
      <c r="D2" s="7"/>
      <c r="E2" s="8"/>
    </row>
    <row r="3" spans="1:5">
      <c r="A3" s="7"/>
      <c r="B3" s="7"/>
      <c r="C3" s="7"/>
      <c r="D3" s="9"/>
      <c r="E3" s="8"/>
    </row>
    <row r="4" spans="1:5" ht="18.75" thickBot="1">
      <c r="A4" s="10" t="s">
        <v>21</v>
      </c>
      <c r="B4" s="11"/>
      <c r="C4" s="11"/>
      <c r="D4" s="14"/>
      <c r="E4" s="14"/>
    </row>
    <row r="5" spans="1:5" ht="18" customHeight="1">
      <c r="A5" s="15" t="s">
        <v>9</v>
      </c>
      <c r="B5" s="17"/>
      <c r="C5" s="17"/>
      <c r="D5" s="17"/>
      <c r="E5" s="16"/>
    </row>
    <row r="6" spans="1:5">
      <c r="A6" s="33" t="s">
        <v>13</v>
      </c>
      <c r="B6" s="65"/>
      <c r="C6" s="65"/>
      <c r="D6" s="66"/>
      <c r="E6" s="368" t="s">
        <v>10</v>
      </c>
    </row>
    <row r="7" spans="1:5" ht="13.9" customHeight="1">
      <c r="A7" s="369" t="s">
        <v>2</v>
      </c>
      <c r="B7" s="370" t="s">
        <v>1</v>
      </c>
      <c r="C7" s="371" t="s">
        <v>3</v>
      </c>
      <c r="D7" s="371"/>
      <c r="E7" s="32"/>
    </row>
    <row r="8" spans="1:5" ht="13.9" customHeight="1">
      <c r="A8" s="372">
        <v>1</v>
      </c>
      <c r="B8" s="67" t="s">
        <v>0</v>
      </c>
      <c r="C8" s="34" t="s">
        <v>11</v>
      </c>
      <c r="D8" s="407">
        <v>0</v>
      </c>
      <c r="E8" s="373"/>
    </row>
    <row r="9" spans="1:5" ht="13.9" customHeight="1">
      <c r="A9" s="372">
        <v>2</v>
      </c>
      <c r="B9" s="302" t="s">
        <v>0</v>
      </c>
      <c r="C9" s="34" t="s">
        <v>78</v>
      </c>
      <c r="D9" s="407">
        <v>0</v>
      </c>
      <c r="E9" s="373"/>
    </row>
    <row r="10" spans="1:5" ht="25.5">
      <c r="A10" s="372">
        <v>3</v>
      </c>
      <c r="B10" s="302" t="s">
        <v>0</v>
      </c>
      <c r="C10" s="34" t="s">
        <v>6</v>
      </c>
      <c r="D10" s="407">
        <v>0</v>
      </c>
      <c r="E10" s="48">
        <f>D8+D9+D10+D11+D12+D13</f>
        <v>0</v>
      </c>
    </row>
    <row r="11" spans="1:5" ht="13.9" customHeight="1">
      <c r="A11" s="372">
        <v>4</v>
      </c>
      <c r="B11" s="302" t="s">
        <v>0</v>
      </c>
      <c r="C11" s="34" t="s">
        <v>5</v>
      </c>
      <c r="D11" s="407">
        <v>0</v>
      </c>
      <c r="E11" s="373"/>
    </row>
    <row r="12" spans="1:5" ht="13.9" customHeight="1">
      <c r="A12" s="372">
        <v>5</v>
      </c>
      <c r="B12" s="302" t="s">
        <v>0</v>
      </c>
      <c r="C12" s="34" t="s">
        <v>15</v>
      </c>
      <c r="D12" s="407">
        <v>0</v>
      </c>
      <c r="E12" s="373"/>
    </row>
    <row r="13" spans="1:5" ht="13.9" customHeight="1" thickBot="1">
      <c r="A13" s="68">
        <v>6</v>
      </c>
      <c r="B13" s="69" t="s">
        <v>0</v>
      </c>
      <c r="C13" s="20" t="s">
        <v>7</v>
      </c>
      <c r="D13" s="408">
        <v>0</v>
      </c>
      <c r="E13" s="374"/>
    </row>
    <row r="14" spans="1:5" ht="13.9" customHeight="1" thickBot="1">
      <c r="A14" s="13"/>
      <c r="B14" s="12"/>
      <c r="C14" s="12"/>
      <c r="D14" s="40"/>
      <c r="E14" s="19"/>
    </row>
    <row r="15" spans="1:5" ht="13.9" customHeight="1">
      <c r="A15" s="89" t="s">
        <v>82</v>
      </c>
      <c r="B15" s="90"/>
      <c r="C15" s="90"/>
      <c r="D15" s="379"/>
      <c r="E15" s="84" t="s">
        <v>83</v>
      </c>
    </row>
    <row r="16" spans="1:5" ht="13.9" customHeight="1">
      <c r="A16" s="369" t="s">
        <v>2</v>
      </c>
      <c r="B16" s="370" t="s">
        <v>1</v>
      </c>
      <c r="C16" s="371" t="s">
        <v>3</v>
      </c>
      <c r="D16" s="371"/>
      <c r="E16" s="380"/>
    </row>
    <row r="17" spans="1:5" ht="13.9" customHeight="1">
      <c r="A17" s="372">
        <v>1</v>
      </c>
      <c r="B17" s="67" t="s">
        <v>0</v>
      </c>
      <c r="C17" s="34" t="s">
        <v>12</v>
      </c>
      <c r="D17" s="407">
        <v>0</v>
      </c>
      <c r="E17" s="373"/>
    </row>
    <row r="18" spans="1:5" ht="13.9" customHeight="1">
      <c r="A18" s="372">
        <v>2</v>
      </c>
      <c r="B18" s="302" t="s">
        <v>0</v>
      </c>
      <c r="C18" s="34" t="s">
        <v>5</v>
      </c>
      <c r="D18" s="407">
        <v>0</v>
      </c>
      <c r="E18" s="48">
        <f>D17+D18+D19+D20</f>
        <v>0</v>
      </c>
    </row>
    <row r="19" spans="1:5" ht="25.5">
      <c r="A19" s="372">
        <v>3</v>
      </c>
      <c r="B19" s="302" t="s">
        <v>0</v>
      </c>
      <c r="C19" s="34" t="s">
        <v>80</v>
      </c>
      <c r="D19" s="407">
        <v>0</v>
      </c>
      <c r="E19" s="373"/>
    </row>
    <row r="20" spans="1:5" ht="13.9" customHeight="1" thickBot="1">
      <c r="A20" s="68">
        <v>4</v>
      </c>
      <c r="B20" s="69" t="s">
        <v>0</v>
      </c>
      <c r="C20" s="20" t="s">
        <v>7</v>
      </c>
      <c r="D20" s="408">
        <v>0</v>
      </c>
      <c r="E20" s="23"/>
    </row>
    <row r="21" spans="1:5" ht="13.9" customHeight="1" thickBot="1">
      <c r="A21" s="18"/>
      <c r="B21" s="12"/>
      <c r="C21" s="12"/>
      <c r="D21" s="40"/>
      <c r="E21" s="19"/>
    </row>
    <row r="22" spans="1:5" ht="13.9" customHeight="1">
      <c r="A22" s="432" t="s">
        <v>28</v>
      </c>
      <c r="B22" s="433"/>
      <c r="C22" s="434"/>
      <c r="D22" s="384"/>
      <c r="E22" s="84" t="s">
        <v>26</v>
      </c>
    </row>
    <row r="23" spans="1:5" ht="13.9" customHeight="1">
      <c r="A23" s="369" t="s">
        <v>2</v>
      </c>
      <c r="B23" s="370" t="s">
        <v>1</v>
      </c>
      <c r="C23" s="371" t="s">
        <v>3</v>
      </c>
      <c r="D23" s="385"/>
      <c r="E23" s="386"/>
    </row>
    <row r="24" spans="1:5" ht="13.9" customHeight="1">
      <c r="A24" s="387">
        <v>1</v>
      </c>
      <c r="B24" s="388" t="s">
        <v>0</v>
      </c>
      <c r="C24" s="303" t="s">
        <v>14</v>
      </c>
      <c r="D24" s="385"/>
      <c r="E24" s="409">
        <v>0</v>
      </c>
    </row>
    <row r="25" spans="1:5" ht="26.25" thickBot="1">
      <c r="A25" s="44">
        <v>2</v>
      </c>
      <c r="B25" s="45" t="s">
        <v>0</v>
      </c>
      <c r="C25" s="42" t="s">
        <v>27</v>
      </c>
      <c r="D25" s="43"/>
      <c r="E25" s="410">
        <v>0</v>
      </c>
    </row>
    <row r="26" spans="1:5" ht="13.9" customHeight="1">
      <c r="A26" s="7"/>
      <c r="B26" s="7"/>
      <c r="C26" s="7"/>
      <c r="D26" s="7"/>
      <c r="E26" s="8"/>
    </row>
    <row r="27" spans="1:5" ht="13.9" customHeight="1" thickBot="1">
      <c r="A27" s="71" t="s">
        <v>84</v>
      </c>
      <c r="B27" s="71"/>
      <c r="C27" s="7"/>
      <c r="D27" s="8"/>
      <c r="E27" s="7"/>
    </row>
    <row r="28" spans="1:5" ht="28.9" customHeight="1">
      <c r="A28" s="389" t="s">
        <v>85</v>
      </c>
      <c r="B28" s="219"/>
      <c r="C28" s="219"/>
      <c r="D28" s="390"/>
      <c r="E28" s="84" t="s">
        <v>86</v>
      </c>
    </row>
    <row r="29" spans="1:5" ht="13.9" customHeight="1">
      <c r="A29" s="369" t="s">
        <v>2</v>
      </c>
      <c r="B29" s="370" t="s">
        <v>1</v>
      </c>
      <c r="C29" s="371" t="s">
        <v>3</v>
      </c>
      <c r="D29" s="391"/>
      <c r="E29" s="392"/>
    </row>
    <row r="30" spans="1:5" ht="13.9" customHeight="1">
      <c r="A30" s="387">
        <v>1</v>
      </c>
      <c r="B30" s="388" t="s">
        <v>0</v>
      </c>
      <c r="C30" s="303" t="s">
        <v>260</v>
      </c>
      <c r="D30" s="393"/>
      <c r="E30" s="411">
        <v>0</v>
      </c>
    </row>
    <row r="31" spans="1:5" ht="27.6" customHeight="1" thickBot="1">
      <c r="A31" s="394">
        <v>2</v>
      </c>
      <c r="B31" s="45" t="s">
        <v>0</v>
      </c>
      <c r="C31" s="395" t="s">
        <v>87</v>
      </c>
      <c r="D31" s="70"/>
      <c r="E31" s="412">
        <v>0</v>
      </c>
    </row>
    <row r="32" spans="1:5">
      <c r="A32" s="7"/>
      <c r="B32" s="7"/>
      <c r="C32" s="7"/>
      <c r="D32" s="8"/>
      <c r="E32" s="7"/>
    </row>
    <row r="33" spans="1:5">
      <c r="A33" s="7"/>
      <c r="B33" s="7"/>
      <c r="C33" s="7"/>
      <c r="D33" s="8"/>
      <c r="E33" s="7"/>
    </row>
    <row r="34" spans="1:5">
      <c r="A34" s="7"/>
      <c r="B34" s="7"/>
      <c r="C34" s="7"/>
      <c r="D34" s="7"/>
      <c r="E34" s="7"/>
    </row>
    <row r="35" spans="1:5">
      <c r="A35" s="7"/>
      <c r="B35" s="7"/>
      <c r="C35" s="7"/>
      <c r="D35" s="8"/>
      <c r="E35" s="7"/>
    </row>
  </sheetData>
  <mergeCells count="1">
    <mergeCell ref="A22:C22"/>
  </mergeCells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19"/>
  <sheetViews>
    <sheetView workbookViewId="0">
      <selection activeCell="H11" sqref="H11"/>
    </sheetView>
  </sheetViews>
  <sheetFormatPr defaultRowHeight="12.75"/>
  <cols>
    <col min="1" max="1" width="23.7109375" customWidth="1"/>
    <col min="4" max="4" width="20.5703125" customWidth="1"/>
    <col min="7" max="7" width="11.28515625" customWidth="1"/>
    <col min="8" max="8" width="12.28515625" customWidth="1"/>
    <col min="9" max="9" width="13.28515625" customWidth="1"/>
    <col min="10" max="10" width="11.140625" bestFit="1" customWidth="1"/>
    <col min="11" max="11" width="12.28515625" customWidth="1"/>
    <col min="12" max="12" width="11.28515625" customWidth="1"/>
    <col min="14" max="14" width="12.7109375" customWidth="1"/>
    <col min="15" max="15" width="14.42578125" customWidth="1"/>
    <col min="16" max="16" width="14.7109375" customWidth="1"/>
  </cols>
  <sheetData>
    <row r="1" spans="1:16" ht="18">
      <c r="A1" s="38" t="s">
        <v>246</v>
      </c>
      <c r="B1" s="38"/>
    </row>
    <row r="2" spans="1:16" ht="18">
      <c r="A2" s="274" t="s">
        <v>16</v>
      </c>
      <c r="B2" s="356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>
      <c r="A3" s="38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00.15" customHeight="1">
      <c r="A4" s="50" t="s">
        <v>22</v>
      </c>
      <c r="B4" s="50" t="s">
        <v>23</v>
      </c>
      <c r="C4" s="50" t="s">
        <v>24</v>
      </c>
      <c r="D4" s="50" t="s">
        <v>88</v>
      </c>
      <c r="E4" s="50" t="s">
        <v>89</v>
      </c>
      <c r="F4" s="50" t="s">
        <v>90</v>
      </c>
      <c r="G4" s="50" t="s">
        <v>241</v>
      </c>
      <c r="H4" s="50" t="s">
        <v>91</v>
      </c>
      <c r="I4" s="50" t="s">
        <v>256</v>
      </c>
      <c r="J4" s="50" t="s">
        <v>253</v>
      </c>
      <c r="K4" s="50" t="s">
        <v>254</v>
      </c>
      <c r="L4" s="50" t="s">
        <v>257</v>
      </c>
      <c r="M4" s="50" t="s">
        <v>92</v>
      </c>
      <c r="N4" s="50" t="s">
        <v>258</v>
      </c>
      <c r="O4" s="50" t="s">
        <v>259</v>
      </c>
      <c r="P4" s="51" t="s">
        <v>19</v>
      </c>
    </row>
    <row r="5" spans="1:16">
      <c r="A5" s="52" t="s">
        <v>95</v>
      </c>
      <c r="B5" s="53">
        <v>120</v>
      </c>
      <c r="C5" s="53"/>
      <c r="D5" s="52" t="s">
        <v>96</v>
      </c>
      <c r="E5" s="53">
        <v>600</v>
      </c>
      <c r="F5" s="53"/>
      <c r="G5" s="53"/>
      <c r="H5" s="53"/>
      <c r="I5" s="54"/>
      <c r="J5" s="54"/>
      <c r="K5" s="54"/>
      <c r="L5" s="54"/>
      <c r="M5" s="72"/>
      <c r="N5" s="72"/>
      <c r="O5" s="72"/>
      <c r="P5" s="55"/>
    </row>
    <row r="6" spans="1:16">
      <c r="A6" s="52" t="s">
        <v>97</v>
      </c>
      <c r="B6" s="53">
        <v>120</v>
      </c>
      <c r="C6" s="53">
        <f>B5+B6+B7+B8+B9+B10+B11+B12+B13+B14+B15</f>
        <v>900</v>
      </c>
      <c r="D6" s="52" t="s">
        <v>98</v>
      </c>
      <c r="E6" s="53">
        <v>600</v>
      </c>
      <c r="F6" s="53">
        <f>E5+E6+E7+E8+E9+E10+E11+E12</f>
        <v>3600</v>
      </c>
      <c r="G6" s="53">
        <v>12421</v>
      </c>
      <c r="H6" s="53">
        <v>4200</v>
      </c>
      <c r="I6" s="56">
        <f>C6*'ceny opatření Větrolam Králov'!E10</f>
        <v>0</v>
      </c>
      <c r="J6" s="56">
        <f>F6*'ceny opatření Větrolam Králov'!E18</f>
        <v>0</v>
      </c>
      <c r="K6" s="57">
        <f>G6*'ceny opatření Větrolam Králov'!E24</f>
        <v>0</v>
      </c>
      <c r="L6" s="57">
        <f>H6*'ceny opatření Větrolam Králov'!E25</f>
        <v>0</v>
      </c>
      <c r="M6" s="73">
        <v>2536</v>
      </c>
      <c r="N6" s="74">
        <f>M6*'ceny opatření Větrolam Králov'!E30</f>
        <v>0</v>
      </c>
      <c r="O6" s="74">
        <f>M6*'ceny opatření Větrolam Králov'!E31</f>
        <v>0</v>
      </c>
      <c r="P6" s="58">
        <f>I6+J6+K6+L6+N6+O6</f>
        <v>0</v>
      </c>
    </row>
    <row r="7" spans="1:16">
      <c r="A7" s="52" t="s">
        <v>99</v>
      </c>
      <c r="B7" s="53">
        <v>120</v>
      </c>
      <c r="C7" s="53"/>
      <c r="D7" s="52" t="s">
        <v>100</v>
      </c>
      <c r="E7" s="53">
        <v>600</v>
      </c>
      <c r="F7" s="53"/>
      <c r="G7" s="53"/>
      <c r="H7" s="53"/>
      <c r="I7" s="57"/>
      <c r="J7" s="57"/>
      <c r="K7" s="59"/>
      <c r="L7" s="59"/>
      <c r="M7" s="59"/>
      <c r="N7" s="59"/>
      <c r="O7" s="59"/>
      <c r="P7" s="56"/>
    </row>
    <row r="8" spans="1:16">
      <c r="A8" s="52" t="s">
        <v>101</v>
      </c>
      <c r="B8" s="53">
        <v>120</v>
      </c>
      <c r="C8" s="53"/>
      <c r="D8" s="52" t="s">
        <v>102</v>
      </c>
      <c r="E8" s="53">
        <v>600</v>
      </c>
      <c r="F8" s="53"/>
      <c r="G8" s="53"/>
      <c r="H8" s="53"/>
      <c r="I8" s="57"/>
      <c r="J8" s="57"/>
      <c r="K8" s="59"/>
      <c r="L8" s="59"/>
      <c r="M8" s="59"/>
      <c r="N8" s="59"/>
      <c r="O8" s="59"/>
      <c r="P8" s="56"/>
    </row>
    <row r="9" spans="1:16">
      <c r="A9" s="52" t="s">
        <v>25</v>
      </c>
      <c r="B9" s="53">
        <v>120</v>
      </c>
      <c r="C9" s="53"/>
      <c r="D9" s="52" t="s">
        <v>103</v>
      </c>
      <c r="E9" s="53">
        <v>300</v>
      </c>
      <c r="F9" s="53"/>
      <c r="G9" s="53"/>
      <c r="H9" s="53"/>
      <c r="I9" s="57"/>
      <c r="J9" s="57"/>
      <c r="K9" s="59"/>
      <c r="L9" s="59"/>
      <c r="M9" s="59"/>
      <c r="N9" s="59"/>
      <c r="O9" s="59"/>
      <c r="P9" s="56"/>
    </row>
    <row r="10" spans="1:16">
      <c r="A10" s="52" t="s">
        <v>104</v>
      </c>
      <c r="B10" s="53">
        <v>30</v>
      </c>
      <c r="C10" s="53"/>
      <c r="D10" s="52" t="s">
        <v>105</v>
      </c>
      <c r="E10" s="53">
        <v>300</v>
      </c>
      <c r="F10" s="53"/>
      <c r="G10" s="53"/>
      <c r="H10" s="53"/>
      <c r="I10" s="57"/>
      <c r="J10" s="57"/>
      <c r="K10" s="59"/>
      <c r="L10" s="59"/>
      <c r="M10" s="59"/>
      <c r="N10" s="59"/>
      <c r="O10" s="59"/>
      <c r="P10" s="56"/>
    </row>
    <row r="11" spans="1:16">
      <c r="A11" s="52" t="s">
        <v>106</v>
      </c>
      <c r="B11" s="53">
        <v>30</v>
      </c>
      <c r="C11" s="53"/>
      <c r="D11" s="52" t="s">
        <v>107</v>
      </c>
      <c r="E11" s="53">
        <v>300</v>
      </c>
      <c r="F11" s="53"/>
      <c r="G11" s="53"/>
      <c r="H11" s="53"/>
      <c r="I11" s="57"/>
      <c r="J11" s="57"/>
      <c r="K11" s="59"/>
      <c r="L11" s="59"/>
      <c r="M11" s="59"/>
      <c r="N11" s="59"/>
      <c r="O11" s="59"/>
      <c r="P11" s="56"/>
    </row>
    <row r="12" spans="1:16">
      <c r="A12" s="52" t="s">
        <v>108</v>
      </c>
      <c r="B12" s="53">
        <v>30</v>
      </c>
      <c r="C12" s="53"/>
      <c r="D12" s="52" t="s">
        <v>109</v>
      </c>
      <c r="E12" s="53">
        <v>300</v>
      </c>
      <c r="F12" s="53"/>
      <c r="G12" s="53"/>
      <c r="H12" s="53"/>
      <c r="I12" s="57"/>
      <c r="J12" s="57"/>
      <c r="K12" s="59"/>
      <c r="L12" s="59"/>
      <c r="M12" s="59"/>
      <c r="N12" s="59"/>
      <c r="O12" s="59"/>
      <c r="P12" s="56"/>
    </row>
    <row r="13" spans="1:16">
      <c r="A13" s="52" t="s">
        <v>110</v>
      </c>
      <c r="B13" s="53">
        <v>30</v>
      </c>
      <c r="C13" s="53"/>
      <c r="D13" s="52"/>
      <c r="E13" s="53"/>
      <c r="F13" s="53"/>
      <c r="G13" s="53"/>
      <c r="H13" s="53"/>
      <c r="I13" s="57"/>
      <c r="J13" s="57"/>
      <c r="K13" s="59"/>
      <c r="L13" s="59"/>
      <c r="M13" s="59"/>
      <c r="N13" s="59"/>
      <c r="O13" s="59"/>
      <c r="P13" s="56"/>
    </row>
    <row r="14" spans="1:16">
      <c r="A14" s="52" t="s">
        <v>111</v>
      </c>
      <c r="B14" s="53">
        <v>30</v>
      </c>
      <c r="C14" s="53"/>
      <c r="D14" s="52"/>
      <c r="E14" s="53"/>
      <c r="F14" s="53"/>
      <c r="G14" s="53"/>
      <c r="H14" s="53"/>
      <c r="I14" s="57"/>
      <c r="J14" s="57"/>
      <c r="K14" s="59"/>
      <c r="L14" s="59"/>
      <c r="M14" s="59"/>
      <c r="N14" s="59"/>
      <c r="O14" s="59"/>
      <c r="P14" s="56"/>
    </row>
    <row r="15" spans="1:16">
      <c r="A15" s="52" t="s">
        <v>112</v>
      </c>
      <c r="B15" s="53">
        <v>150</v>
      </c>
      <c r="C15" s="53"/>
      <c r="D15" s="52"/>
      <c r="E15" s="53"/>
      <c r="F15" s="53"/>
      <c r="G15" s="53"/>
      <c r="H15" s="53"/>
      <c r="I15" s="57"/>
      <c r="J15" s="57"/>
      <c r="K15" s="59"/>
      <c r="L15" s="59"/>
      <c r="M15" s="59"/>
      <c r="N15" s="59"/>
      <c r="O15" s="59"/>
      <c r="P15" s="56"/>
    </row>
    <row r="16" spans="1:16">
      <c r="A16" s="75"/>
      <c r="B16" s="35"/>
      <c r="C16" s="35"/>
      <c r="D16" s="75"/>
      <c r="E16" s="35"/>
      <c r="F16" s="35"/>
      <c r="G16" s="35"/>
      <c r="H16" s="35"/>
      <c r="I16" s="36"/>
      <c r="J16" s="36"/>
      <c r="K16" s="31"/>
      <c r="L16" s="31"/>
      <c r="M16" s="31"/>
      <c r="N16" s="31"/>
      <c r="O16" s="31"/>
      <c r="P16" s="37"/>
    </row>
    <row r="17" spans="1:16" ht="15.75">
      <c r="A17" s="76" t="s">
        <v>17</v>
      </c>
      <c r="B17" s="77"/>
      <c r="C17" s="77"/>
      <c r="D17" s="46"/>
      <c r="E17" s="46"/>
      <c r="F17" s="46"/>
      <c r="G17" s="46"/>
      <c r="H17" s="46"/>
      <c r="I17" s="46"/>
      <c r="J17" s="39"/>
      <c r="K17" s="39"/>
      <c r="L17" s="39"/>
      <c r="M17" s="39"/>
      <c r="N17" s="39"/>
      <c r="O17" s="39"/>
      <c r="P17" s="78">
        <f>P6</f>
        <v>0</v>
      </c>
    </row>
    <row r="18" spans="1:16" ht="15.75">
      <c r="A18" s="76" t="s">
        <v>4</v>
      </c>
      <c r="B18" s="46"/>
      <c r="C18" s="46"/>
      <c r="D18" s="46"/>
      <c r="E18" s="46"/>
      <c r="F18" s="46"/>
      <c r="G18" s="46"/>
      <c r="H18" s="46"/>
      <c r="I18" s="46"/>
      <c r="J18" s="39"/>
      <c r="K18" s="39"/>
      <c r="L18" s="39"/>
      <c r="M18" s="39"/>
      <c r="N18" s="39"/>
      <c r="O18" s="39"/>
      <c r="P18" s="79">
        <f>P17/100*21</f>
        <v>0</v>
      </c>
    </row>
    <row r="19" spans="1:16" ht="15.75">
      <c r="A19" s="80" t="s">
        <v>18</v>
      </c>
      <c r="B19" s="47"/>
      <c r="C19" s="47"/>
      <c r="D19" s="47"/>
      <c r="E19" s="47"/>
      <c r="F19" s="47"/>
      <c r="G19" s="47"/>
      <c r="H19" s="47"/>
      <c r="I19" s="47"/>
      <c r="J19" s="49"/>
      <c r="K19" s="49"/>
      <c r="L19" s="49"/>
      <c r="M19" s="49"/>
      <c r="N19" s="49"/>
      <c r="O19" s="49"/>
      <c r="P19" s="81">
        <f>P17+P18</f>
        <v>0</v>
      </c>
    </row>
  </sheetData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2"/>
  <sheetViews>
    <sheetView workbookViewId="0">
      <selection activeCell="H11" sqref="H11"/>
    </sheetView>
  </sheetViews>
  <sheetFormatPr defaultRowHeight="12.75"/>
  <cols>
    <col min="3" max="3" width="52.85546875" customWidth="1"/>
    <col min="6" max="6" width="12.28515625" customWidth="1"/>
    <col min="7" max="7" width="20.85546875" customWidth="1"/>
  </cols>
  <sheetData>
    <row r="1" spans="1:8" ht="18">
      <c r="A1" s="360" t="s">
        <v>163</v>
      </c>
      <c r="B1" s="38"/>
      <c r="C1" s="38"/>
      <c r="D1" s="275"/>
    </row>
    <row r="2" spans="1:8" ht="19.5">
      <c r="A2" s="186"/>
    </row>
    <row r="3" spans="1:8">
      <c r="A3" s="449" t="s">
        <v>247</v>
      </c>
      <c r="B3" s="449"/>
      <c r="C3" s="449"/>
      <c r="D3" s="361"/>
      <c r="E3" s="361"/>
      <c r="F3" s="362"/>
      <c r="G3" s="361"/>
    </row>
    <row r="4" spans="1:8" ht="13.9" customHeight="1">
      <c r="A4" s="187" t="s">
        <v>2</v>
      </c>
      <c r="B4" s="187" t="s">
        <v>1</v>
      </c>
      <c r="C4" s="188" t="s">
        <v>3</v>
      </c>
      <c r="D4" s="187" t="s">
        <v>164</v>
      </c>
      <c r="E4" s="41" t="s">
        <v>165</v>
      </c>
      <c r="F4" s="298" t="s">
        <v>166</v>
      </c>
      <c r="G4" s="300" t="s">
        <v>219</v>
      </c>
    </row>
    <row r="5" spans="1:8" ht="13.9" customHeight="1">
      <c r="A5" s="189">
        <v>1</v>
      </c>
      <c r="B5" s="190" t="s">
        <v>0</v>
      </c>
      <c r="C5" s="191" t="s">
        <v>167</v>
      </c>
      <c r="D5" s="189" t="s">
        <v>168</v>
      </c>
      <c r="E5" s="192">
        <v>39</v>
      </c>
      <c r="F5" s="407">
        <v>0</v>
      </c>
      <c r="G5" s="428">
        <f>E5*F5</f>
        <v>0</v>
      </c>
    </row>
    <row r="6" spans="1:8" ht="13.9" customHeight="1">
      <c r="A6" s="193" t="s">
        <v>169</v>
      </c>
      <c r="B6" s="190" t="s">
        <v>0</v>
      </c>
      <c r="C6" s="191" t="s">
        <v>170</v>
      </c>
      <c r="D6" s="189" t="s">
        <v>168</v>
      </c>
      <c r="E6" s="192">
        <f>E5</f>
        <v>39</v>
      </c>
      <c r="F6" s="407">
        <v>0</v>
      </c>
      <c r="G6" s="428">
        <f t="shared" ref="G6:G9" si="0">E6*F6</f>
        <v>0</v>
      </c>
    </row>
    <row r="7" spans="1:8" ht="19.899999999999999" customHeight="1">
      <c r="A7" s="193" t="s">
        <v>171</v>
      </c>
      <c r="B7" s="190" t="s">
        <v>172</v>
      </c>
      <c r="C7" s="34" t="s">
        <v>78</v>
      </c>
      <c r="D7" s="189" t="s">
        <v>168</v>
      </c>
      <c r="E7" s="192">
        <f>E5</f>
        <v>39</v>
      </c>
      <c r="F7" s="407">
        <v>0</v>
      </c>
      <c r="G7" s="428">
        <f t="shared" si="0"/>
        <v>0</v>
      </c>
    </row>
    <row r="8" spans="1:8" s="278" customFormat="1" ht="15" customHeight="1">
      <c r="A8" s="294" t="s">
        <v>225</v>
      </c>
      <c r="B8" s="295"/>
      <c r="C8" s="34" t="s">
        <v>227</v>
      </c>
      <c r="D8" s="296" t="s">
        <v>168</v>
      </c>
      <c r="E8" s="297">
        <v>39</v>
      </c>
      <c r="F8" s="407">
        <v>0</v>
      </c>
      <c r="G8" s="428">
        <f t="shared" si="0"/>
        <v>0</v>
      </c>
    </row>
    <row r="9" spans="1:8" s="278" customFormat="1" ht="15.6" customHeight="1">
      <c r="A9" s="294" t="s">
        <v>226</v>
      </c>
      <c r="B9" s="295"/>
      <c r="C9" s="34" t="s">
        <v>7</v>
      </c>
      <c r="D9" s="296" t="s">
        <v>168</v>
      </c>
      <c r="E9" s="297">
        <v>39</v>
      </c>
      <c r="F9" s="407">
        <v>0</v>
      </c>
      <c r="G9" s="428">
        <f t="shared" si="0"/>
        <v>0</v>
      </c>
    </row>
    <row r="10" spans="1:8" ht="13.9" customHeight="1">
      <c r="A10" s="194" t="s">
        <v>173</v>
      </c>
      <c r="B10" s="190"/>
      <c r="C10" s="194"/>
      <c r="D10" s="195"/>
      <c r="E10" s="195"/>
      <c r="F10" s="299"/>
      <c r="G10" s="301">
        <f>G5+G6+G7+G8+G9</f>
        <v>0</v>
      </c>
    </row>
    <row r="11" spans="1:8" ht="13.9" customHeight="1">
      <c r="A11" s="363"/>
      <c r="B11" s="364"/>
      <c r="C11" s="363"/>
      <c r="D11" s="365"/>
      <c r="E11" s="365"/>
      <c r="F11" s="366"/>
      <c r="G11" s="367"/>
    </row>
    <row r="12" spans="1:8" ht="13.9" customHeight="1">
      <c r="A12" s="363"/>
      <c r="B12" s="364"/>
      <c r="C12" s="363"/>
      <c r="D12" s="365"/>
      <c r="E12" s="365"/>
      <c r="F12" s="366"/>
      <c r="G12" s="367"/>
    </row>
    <row r="13" spans="1:8" ht="13.9" customHeight="1">
      <c r="A13" s="76" t="s">
        <v>174</v>
      </c>
      <c r="B13" s="77"/>
      <c r="C13" s="77"/>
      <c r="D13" s="77"/>
      <c r="E13" s="46"/>
      <c r="F13" s="39"/>
      <c r="G13" s="78">
        <f>G10</f>
        <v>0</v>
      </c>
      <c r="H13" s="196"/>
    </row>
    <row r="14" spans="1:8" ht="13.9" customHeight="1">
      <c r="A14" s="76" t="s">
        <v>4</v>
      </c>
      <c r="B14" s="46"/>
      <c r="C14" s="46"/>
      <c r="D14" s="46"/>
      <c r="E14" s="46"/>
      <c r="F14" s="39"/>
      <c r="G14" s="79">
        <f>G13/100*21</f>
        <v>0</v>
      </c>
      <c r="H14" s="196"/>
    </row>
    <row r="15" spans="1:8" ht="13.9" customHeight="1">
      <c r="A15" s="80" t="s">
        <v>175</v>
      </c>
      <c r="B15" s="47"/>
      <c r="C15" s="47"/>
      <c r="D15" s="47"/>
      <c r="E15" s="47"/>
      <c r="F15" s="49"/>
      <c r="G15" s="81">
        <f>SUM(G13:G14)</f>
        <v>0</v>
      </c>
      <c r="H15" s="196"/>
    </row>
    <row r="16" spans="1:8" ht="13.9" customHeight="1"/>
    <row r="17" ht="13.9" customHeight="1"/>
    <row r="18" ht="13.9" customHeight="1"/>
    <row r="19" ht="13.9" customHeight="1"/>
    <row r="20" ht="13.9" customHeight="1"/>
    <row r="21" ht="13.9" customHeight="1"/>
    <row r="22" ht="13.9" customHeight="1"/>
  </sheetData>
  <mergeCells count="1">
    <mergeCell ref="A3:C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E31"/>
  <sheetViews>
    <sheetView topLeftCell="A14" workbookViewId="0">
      <selection activeCell="H11" sqref="H11"/>
    </sheetView>
  </sheetViews>
  <sheetFormatPr defaultRowHeight="12.75"/>
  <cols>
    <col min="3" max="3" width="61.42578125" customWidth="1"/>
    <col min="5" max="5" width="11.7109375" customWidth="1"/>
  </cols>
  <sheetData>
    <row r="1" spans="1:5" ht="18">
      <c r="A1" s="38" t="s">
        <v>248</v>
      </c>
      <c r="B1" s="38"/>
      <c r="C1" s="38"/>
    </row>
    <row r="2" spans="1:5" ht="18">
      <c r="A2" s="354" t="s">
        <v>8</v>
      </c>
      <c r="B2" s="354"/>
      <c r="C2" s="354"/>
      <c r="D2" s="7"/>
      <c r="E2" s="8"/>
    </row>
    <row r="3" spans="1:5" ht="13.15" customHeight="1">
      <c r="A3" s="6"/>
      <c r="B3" s="7"/>
      <c r="C3" s="7"/>
      <c r="D3" s="7"/>
      <c r="E3" s="8"/>
    </row>
    <row r="4" spans="1:5">
      <c r="A4" s="7"/>
      <c r="B4" s="7"/>
      <c r="C4" s="7"/>
      <c r="D4" s="7"/>
      <c r="E4" s="8"/>
    </row>
    <row r="5" spans="1:5" ht="13.9" customHeight="1" thickBot="1">
      <c r="A5" s="10" t="s">
        <v>21</v>
      </c>
      <c r="B5" s="11"/>
      <c r="C5" s="11"/>
      <c r="D5" s="11"/>
      <c r="E5" s="14"/>
    </row>
    <row r="6" spans="1:5" ht="13.9" customHeight="1">
      <c r="A6" s="15" t="s">
        <v>9</v>
      </c>
      <c r="B6" s="17"/>
      <c r="C6" s="17"/>
      <c r="D6" s="17"/>
      <c r="E6" s="16"/>
    </row>
    <row r="7" spans="1:5" ht="25.5">
      <c r="A7" s="33" t="s">
        <v>13</v>
      </c>
      <c r="B7" s="65"/>
      <c r="C7" s="65"/>
      <c r="D7" s="197"/>
      <c r="E7" s="368" t="s">
        <v>10</v>
      </c>
    </row>
    <row r="8" spans="1:5" ht="13.9" customHeight="1">
      <c r="A8" s="369" t="s">
        <v>2</v>
      </c>
      <c r="B8" s="370" t="s">
        <v>1</v>
      </c>
      <c r="C8" s="371" t="s">
        <v>3</v>
      </c>
      <c r="D8" s="371"/>
      <c r="E8" s="32"/>
    </row>
    <row r="9" spans="1:5" ht="13.9" customHeight="1">
      <c r="A9" s="372">
        <v>1</v>
      </c>
      <c r="B9" s="67" t="s">
        <v>0</v>
      </c>
      <c r="C9" s="34" t="s">
        <v>11</v>
      </c>
      <c r="D9" s="407">
        <v>0</v>
      </c>
      <c r="E9" s="373"/>
    </row>
    <row r="10" spans="1:5" ht="13.9" customHeight="1">
      <c r="A10" s="372">
        <v>2</v>
      </c>
      <c r="B10" s="302" t="s">
        <v>0</v>
      </c>
      <c r="C10" s="34" t="s">
        <v>78</v>
      </c>
      <c r="D10" s="407">
        <v>0</v>
      </c>
      <c r="E10" s="373"/>
    </row>
    <row r="11" spans="1:5" ht="13.9" customHeight="1">
      <c r="A11" s="372">
        <v>3</v>
      </c>
      <c r="B11" s="302" t="s">
        <v>0</v>
      </c>
      <c r="C11" s="34" t="s">
        <v>176</v>
      </c>
      <c r="D11" s="407">
        <v>0</v>
      </c>
      <c r="E11" s="92">
        <f>D9+D10+D11+D12+D13+D14</f>
        <v>0</v>
      </c>
    </row>
    <row r="12" spans="1:5" ht="13.9" customHeight="1">
      <c r="A12" s="372">
        <v>6</v>
      </c>
      <c r="B12" s="302" t="s">
        <v>0</v>
      </c>
      <c r="C12" s="34" t="s">
        <v>228</v>
      </c>
      <c r="D12" s="407">
        <v>0</v>
      </c>
      <c r="E12" s="373"/>
    </row>
    <row r="13" spans="1:5" ht="13.9" customHeight="1">
      <c r="A13" s="372">
        <v>7</v>
      </c>
      <c r="B13" s="302" t="s">
        <v>0</v>
      </c>
      <c r="C13" s="34" t="s">
        <v>15</v>
      </c>
      <c r="D13" s="407">
        <v>0</v>
      </c>
      <c r="E13" s="373"/>
    </row>
    <row r="14" spans="1:5" ht="13.9" customHeight="1" thickBot="1">
      <c r="A14" s="68">
        <v>8</v>
      </c>
      <c r="B14" s="69" t="s">
        <v>0</v>
      </c>
      <c r="C14" s="20" t="s">
        <v>7</v>
      </c>
      <c r="D14" s="408">
        <v>0</v>
      </c>
      <c r="E14" s="23"/>
    </row>
    <row r="15" spans="1:5" ht="13.9" customHeight="1" thickBot="1">
      <c r="A15" s="13"/>
      <c r="B15" s="12"/>
      <c r="C15" s="12"/>
      <c r="D15" s="88"/>
      <c r="E15" s="19"/>
    </row>
    <row r="16" spans="1:5" ht="13.9" customHeight="1" thickBot="1">
      <c r="A16" s="198" t="s">
        <v>28</v>
      </c>
      <c r="B16" s="199"/>
      <c r="C16" s="200"/>
      <c r="D16" s="201"/>
      <c r="E16" s="202"/>
    </row>
    <row r="17" spans="1:5" ht="13.9" customHeight="1">
      <c r="A17" s="203" t="s">
        <v>2</v>
      </c>
      <c r="B17" s="204" t="s">
        <v>1</v>
      </c>
      <c r="C17" s="205" t="s">
        <v>3</v>
      </c>
      <c r="D17" s="206"/>
      <c r="E17" s="84" t="s">
        <v>81</v>
      </c>
    </row>
    <row r="18" spans="1:5" ht="13.9" customHeight="1">
      <c r="A18" s="372">
        <v>1</v>
      </c>
      <c r="B18" s="302" t="s">
        <v>0</v>
      </c>
      <c r="C18" s="303" t="s">
        <v>232</v>
      </c>
      <c r="D18" s="407">
        <v>0</v>
      </c>
      <c r="E18" s="431">
        <f>D18</f>
        <v>0</v>
      </c>
    </row>
    <row r="19" spans="1:5" ht="13.9" customHeight="1" thickBot="1">
      <c r="A19" s="68">
        <v>2</v>
      </c>
      <c r="B19" s="69" t="s">
        <v>0</v>
      </c>
      <c r="C19" s="42" t="s">
        <v>251</v>
      </c>
      <c r="D19" s="408">
        <v>0</v>
      </c>
      <c r="E19" s="341">
        <f>D19</f>
        <v>0</v>
      </c>
    </row>
    <row r="20" spans="1:5" ht="13.9" customHeight="1">
      <c r="A20" s="7"/>
      <c r="B20" s="7"/>
      <c r="C20" s="7"/>
      <c r="D20" s="7"/>
      <c r="E20" s="8"/>
    </row>
    <row r="21" spans="1:5" ht="13.9" customHeight="1" thickBot="1">
      <c r="A21" s="10" t="s">
        <v>177</v>
      </c>
      <c r="B21" s="10"/>
      <c r="C21" s="10"/>
      <c r="D21" s="10"/>
      <c r="E21" s="8"/>
    </row>
    <row r="22" spans="1:5" ht="25.5">
      <c r="A22" s="207" t="s">
        <v>2</v>
      </c>
      <c r="B22" s="208" t="s">
        <v>1</v>
      </c>
      <c r="C22" s="208" t="s">
        <v>3</v>
      </c>
      <c r="D22" s="84" t="s">
        <v>178</v>
      </c>
      <c r="E22" s="19"/>
    </row>
    <row r="23" spans="1:5" ht="44.45" customHeight="1" thickBot="1">
      <c r="A23" s="68">
        <v>1</v>
      </c>
      <c r="B23" s="69" t="s">
        <v>0</v>
      </c>
      <c r="C23" s="20" t="s">
        <v>229</v>
      </c>
      <c r="D23" s="430">
        <v>0</v>
      </c>
      <c r="E23" s="429"/>
    </row>
    <row r="24" spans="1:5" ht="13.9" customHeight="1">
      <c r="A24" s="7"/>
      <c r="B24" s="7"/>
      <c r="C24" s="7"/>
      <c r="D24" s="7"/>
      <c r="E24" s="12"/>
    </row>
    <row r="25" spans="1:5" ht="13.9" customHeight="1" thickBot="1">
      <c r="A25" s="10" t="s">
        <v>179</v>
      </c>
      <c r="B25" s="10"/>
      <c r="C25" s="10"/>
      <c r="D25" s="10"/>
      <c r="E25" s="12"/>
    </row>
    <row r="26" spans="1:5" ht="25.5">
      <c r="A26" s="207" t="s">
        <v>2</v>
      </c>
      <c r="B26" s="208" t="s">
        <v>1</v>
      </c>
      <c r="C26" s="208" t="s">
        <v>3</v>
      </c>
      <c r="D26" s="84" t="s">
        <v>178</v>
      </c>
      <c r="E26" s="19"/>
    </row>
    <row r="27" spans="1:5" ht="81" customHeight="1" thickBot="1">
      <c r="A27" s="68">
        <v>1</v>
      </c>
      <c r="B27" s="69" t="s">
        <v>0</v>
      </c>
      <c r="C27" s="20" t="s">
        <v>230</v>
      </c>
      <c r="D27" s="430">
        <v>0</v>
      </c>
      <c r="E27" s="429"/>
    </row>
    <row r="28" spans="1:5" ht="13.9" customHeight="1">
      <c r="A28" s="7"/>
      <c r="B28" s="7"/>
      <c r="C28" s="7"/>
      <c r="D28" s="8"/>
      <c r="E28" s="12"/>
    </row>
    <row r="29" spans="1:5" ht="13.9" customHeight="1" thickBot="1">
      <c r="A29" s="10" t="s">
        <v>180</v>
      </c>
      <c r="B29" s="10"/>
      <c r="C29" s="10"/>
      <c r="D29" s="10"/>
      <c r="E29" s="12"/>
    </row>
    <row r="30" spans="1:5" ht="25.5">
      <c r="A30" s="207" t="s">
        <v>2</v>
      </c>
      <c r="B30" s="208" t="s">
        <v>1</v>
      </c>
      <c r="C30" s="208" t="s">
        <v>3</v>
      </c>
      <c r="D30" s="84" t="s">
        <v>178</v>
      </c>
      <c r="E30" s="19"/>
    </row>
    <row r="31" spans="1:5" ht="62.45" customHeight="1" thickBot="1">
      <c r="A31" s="68">
        <v>1</v>
      </c>
      <c r="B31" s="69" t="s">
        <v>0</v>
      </c>
      <c r="C31" s="42" t="s">
        <v>231</v>
      </c>
      <c r="D31" s="430">
        <v>0</v>
      </c>
      <c r="E31" s="429"/>
    </row>
  </sheetData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18"/>
  <sheetViews>
    <sheetView workbookViewId="0">
      <selection activeCell="H11" sqref="H11"/>
    </sheetView>
  </sheetViews>
  <sheetFormatPr defaultRowHeight="12.75"/>
  <cols>
    <col min="1" max="1" width="18.85546875" customWidth="1"/>
    <col min="4" max="4" width="22.28515625" customWidth="1"/>
    <col min="7" max="7" width="11.28515625" customWidth="1"/>
    <col min="8" max="9" width="13.28515625" customWidth="1"/>
    <col min="10" max="10" width="12.28515625" customWidth="1"/>
    <col min="11" max="11" width="15.5703125" style="278" customWidth="1"/>
    <col min="12" max="12" width="14.28515625" customWidth="1"/>
    <col min="13" max="13" width="16.42578125" customWidth="1"/>
  </cols>
  <sheetData>
    <row r="1" spans="1:13" ht="18">
      <c r="A1" s="38" t="s">
        <v>248</v>
      </c>
      <c r="B1" s="38"/>
      <c r="C1" s="38"/>
    </row>
    <row r="2" spans="1:13" ht="18">
      <c r="A2" s="274" t="s">
        <v>16</v>
      </c>
      <c r="B2" s="276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78" customFormat="1" ht="16.5">
      <c r="A3" s="2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68.45" customHeight="1" thickBot="1">
      <c r="A4" s="97" t="s">
        <v>181</v>
      </c>
      <c r="B4" s="97" t="s">
        <v>182</v>
      </c>
      <c r="C4" s="97" t="s">
        <v>70</v>
      </c>
      <c r="D4" s="97" t="s">
        <v>238</v>
      </c>
      <c r="E4" s="97" t="s">
        <v>239</v>
      </c>
      <c r="F4" s="97" t="s">
        <v>240</v>
      </c>
      <c r="G4" s="97" t="s">
        <v>237</v>
      </c>
      <c r="H4" s="97" t="s">
        <v>236</v>
      </c>
      <c r="I4" s="97" t="s">
        <v>256</v>
      </c>
      <c r="J4" s="97" t="s">
        <v>261</v>
      </c>
      <c r="K4" s="97" t="s">
        <v>268</v>
      </c>
      <c r="L4" s="97" t="s">
        <v>269</v>
      </c>
      <c r="M4" s="98" t="s">
        <v>19</v>
      </c>
    </row>
    <row r="5" spans="1:13">
      <c r="A5" s="101" t="s">
        <v>183</v>
      </c>
      <c r="B5" s="102">
        <v>2</v>
      </c>
      <c r="C5" s="103"/>
      <c r="D5" s="101" t="s">
        <v>125</v>
      </c>
      <c r="E5" s="102">
        <v>8</v>
      </c>
      <c r="F5" s="103"/>
      <c r="G5" s="103"/>
      <c r="H5" s="211"/>
      <c r="I5" s="104"/>
      <c r="J5" s="104"/>
      <c r="K5" s="104"/>
      <c r="L5" s="212"/>
      <c r="M5" s="105"/>
    </row>
    <row r="6" spans="1:13">
      <c r="A6" s="52" t="s">
        <v>184</v>
      </c>
      <c r="B6" s="53">
        <v>2</v>
      </c>
      <c r="C6" s="111">
        <f>B5+B6+B7+B8+B9+B10+B11+B12</f>
        <v>14</v>
      </c>
      <c r="D6" s="52" t="s">
        <v>25</v>
      </c>
      <c r="E6" s="53">
        <v>4</v>
      </c>
      <c r="F6" s="111">
        <f>E5+E6+E7+E8+E9</f>
        <v>27</v>
      </c>
      <c r="G6" s="111">
        <v>4830</v>
      </c>
      <c r="H6" s="342">
        <v>1610</v>
      </c>
      <c r="I6" s="175">
        <f>(C6+F6)*'ceny opatření mokřad Xaverov'!E11</f>
        <v>0</v>
      </c>
      <c r="J6" s="113">
        <f>G6*'ceny opatření mokřad Xaverov'!E18</f>
        <v>0</v>
      </c>
      <c r="K6" s="113">
        <f>H6*'ceny opatření mokřad Xaverov'!E19</f>
        <v>0</v>
      </c>
      <c r="L6" s="113">
        <f>'ceny opatření mokřad Xaverov'!D23+'ceny opatření mokřad Xaverov'!D27+'ceny opatření mokřad Xaverov'!D31</f>
        <v>0</v>
      </c>
      <c r="M6" s="114">
        <f>I6+J6+K6+L6</f>
        <v>0</v>
      </c>
    </row>
    <row r="7" spans="1:13">
      <c r="A7" s="167" t="s">
        <v>185</v>
      </c>
      <c r="B7" s="168">
        <v>2</v>
      </c>
      <c r="C7" s="111"/>
      <c r="D7" s="167" t="s">
        <v>186</v>
      </c>
      <c r="E7" s="168">
        <v>4</v>
      </c>
      <c r="F7" s="111"/>
      <c r="G7" s="111"/>
      <c r="H7" s="112"/>
      <c r="I7" s="112"/>
      <c r="J7" s="213"/>
      <c r="K7" s="213"/>
      <c r="L7" s="213"/>
      <c r="M7" s="114"/>
    </row>
    <row r="8" spans="1:13">
      <c r="A8" s="167" t="s">
        <v>187</v>
      </c>
      <c r="B8" s="168">
        <v>2</v>
      </c>
      <c r="C8" s="111"/>
      <c r="D8" s="167" t="s">
        <v>188</v>
      </c>
      <c r="E8" s="168">
        <v>6</v>
      </c>
      <c r="F8" s="111"/>
      <c r="G8" s="111"/>
      <c r="H8" s="112"/>
      <c r="I8" s="112"/>
      <c r="J8" s="213"/>
      <c r="K8" s="213"/>
      <c r="L8" s="213"/>
      <c r="M8" s="114"/>
    </row>
    <row r="9" spans="1:13">
      <c r="A9" s="167" t="s">
        <v>189</v>
      </c>
      <c r="B9" s="168">
        <v>2</v>
      </c>
      <c r="C9" s="111"/>
      <c r="D9" s="52" t="s">
        <v>190</v>
      </c>
      <c r="E9" s="53">
        <v>5</v>
      </c>
      <c r="F9" s="111"/>
      <c r="G9" s="111"/>
      <c r="H9" s="112"/>
      <c r="I9" s="112"/>
      <c r="J9" s="213"/>
      <c r="K9" s="213"/>
      <c r="L9" s="213"/>
      <c r="M9" s="114"/>
    </row>
    <row r="10" spans="1:13">
      <c r="A10" s="167" t="s">
        <v>191</v>
      </c>
      <c r="B10" s="168">
        <v>2</v>
      </c>
      <c r="C10" s="111"/>
      <c r="D10" s="131"/>
      <c r="E10" s="111"/>
      <c r="F10" s="111"/>
      <c r="G10" s="111"/>
      <c r="H10" s="112"/>
      <c r="I10" s="112"/>
      <c r="J10" s="213"/>
      <c r="K10" s="213"/>
      <c r="L10" s="213"/>
      <c r="M10" s="114"/>
    </row>
    <row r="11" spans="1:13">
      <c r="A11" s="167" t="s">
        <v>192</v>
      </c>
      <c r="B11" s="168">
        <v>1</v>
      </c>
      <c r="C11" s="111"/>
      <c r="D11" s="167"/>
      <c r="E11" s="168"/>
      <c r="F11" s="111"/>
      <c r="G11" s="111"/>
      <c r="H11" s="112"/>
      <c r="I11" s="112"/>
      <c r="J11" s="213"/>
      <c r="K11" s="213"/>
      <c r="L11" s="213"/>
      <c r="M11" s="114"/>
    </row>
    <row r="12" spans="1:13">
      <c r="A12" s="52" t="s">
        <v>193</v>
      </c>
      <c r="B12" s="53">
        <v>1</v>
      </c>
      <c r="C12" s="178"/>
      <c r="D12" s="52"/>
      <c r="E12" s="53"/>
      <c r="F12" s="178"/>
      <c r="G12" s="178"/>
      <c r="H12" s="214"/>
      <c r="I12" s="214"/>
      <c r="J12" s="215"/>
      <c r="K12" s="215"/>
      <c r="L12" s="215"/>
      <c r="M12" s="216"/>
    </row>
    <row r="13" spans="1:13">
      <c r="A13" s="75"/>
      <c r="B13" s="35"/>
      <c r="C13" s="35"/>
      <c r="D13" s="75"/>
      <c r="E13" s="35"/>
      <c r="F13" s="35"/>
      <c r="G13" s="35"/>
      <c r="H13" s="36"/>
      <c r="I13" s="36"/>
      <c r="J13" s="31"/>
      <c r="K13" s="31"/>
      <c r="L13" s="31"/>
      <c r="M13" s="37"/>
    </row>
    <row r="14" spans="1:13">
      <c r="A14" s="75"/>
      <c r="B14" s="35"/>
      <c r="C14" s="35"/>
      <c r="D14" s="75"/>
      <c r="E14" s="35"/>
      <c r="F14" s="35"/>
      <c r="G14" s="35"/>
      <c r="H14" s="36"/>
      <c r="I14" s="36"/>
      <c r="J14" s="31"/>
      <c r="K14" s="31"/>
      <c r="L14" s="31"/>
      <c r="M14" s="37"/>
    </row>
    <row r="15" spans="1:13">
      <c r="A15" s="75"/>
      <c r="B15" s="35"/>
      <c r="C15" s="35"/>
      <c r="D15" s="75"/>
      <c r="E15" s="35"/>
      <c r="F15" s="35"/>
      <c r="G15" s="35"/>
      <c r="H15" s="36"/>
      <c r="I15" s="36"/>
      <c r="J15" s="31"/>
      <c r="K15" s="31"/>
      <c r="L15" s="31"/>
      <c r="M15" s="37"/>
    </row>
    <row r="16" spans="1:13" ht="15.75">
      <c r="A16" s="76" t="s">
        <v>174</v>
      </c>
      <c r="B16" s="77"/>
      <c r="C16" s="77"/>
      <c r="D16" s="77"/>
      <c r="E16" s="77"/>
      <c r="F16" s="77"/>
      <c r="G16" s="46"/>
      <c r="H16" s="46"/>
      <c r="I16" s="46"/>
      <c r="J16" s="39"/>
      <c r="K16" s="39"/>
      <c r="L16" s="39"/>
      <c r="M16" s="78">
        <f>M6</f>
        <v>0</v>
      </c>
    </row>
    <row r="17" spans="1:13" ht="15.75">
      <c r="A17" s="76" t="s">
        <v>4</v>
      </c>
      <c r="B17" s="46"/>
      <c r="C17" s="46"/>
      <c r="D17" s="46"/>
      <c r="E17" s="46"/>
      <c r="F17" s="46"/>
      <c r="G17" s="46"/>
      <c r="H17" s="46"/>
      <c r="I17" s="46"/>
      <c r="J17" s="39"/>
      <c r="K17" s="39"/>
      <c r="L17" s="39"/>
      <c r="M17" s="79">
        <f>M16/100*21</f>
        <v>0</v>
      </c>
    </row>
    <row r="18" spans="1:13" ht="15.75">
      <c r="A18" s="80" t="s">
        <v>175</v>
      </c>
      <c r="B18" s="47"/>
      <c r="C18" s="47"/>
      <c r="D18" s="47"/>
      <c r="E18" s="47"/>
      <c r="F18" s="47"/>
      <c r="G18" s="47"/>
      <c r="H18" s="47"/>
      <c r="I18" s="47"/>
      <c r="J18" s="49"/>
      <c r="K18" s="49"/>
      <c r="L18" s="49"/>
      <c r="M18" s="81">
        <f>SUM(M16:M17)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0"/>
  <sheetViews>
    <sheetView view="pageBreakPreview" zoomScale="93" zoomScaleNormal="130" zoomScaleSheetLayoutView="93" workbookViewId="0">
      <selection activeCell="E1" sqref="E1"/>
    </sheetView>
  </sheetViews>
  <sheetFormatPr defaultColWidth="9.140625" defaultRowHeight="12.75"/>
  <cols>
    <col min="1" max="1" width="5.85546875" style="7" customWidth="1"/>
    <col min="2" max="2" width="9.5703125" style="7" customWidth="1"/>
    <col min="3" max="3" width="115.5703125" style="7" customWidth="1"/>
    <col min="4" max="4" width="20" style="8" customWidth="1"/>
    <col min="5" max="5" width="23.42578125" style="7" customWidth="1"/>
    <col min="6" max="6" width="12.42578125" style="7" bestFit="1" customWidth="1"/>
    <col min="7" max="16384" width="9.140625" style="7"/>
  </cols>
  <sheetData>
    <row r="1" spans="1:5" ht="50.1" customHeight="1"/>
    <row r="2" spans="1:5" ht="18">
      <c r="A2" s="64" t="s">
        <v>77</v>
      </c>
      <c r="B2" s="343"/>
      <c r="C2" s="343"/>
      <c r="D2" s="7"/>
    </row>
    <row r="3" spans="1:5" ht="18">
      <c r="A3" s="354" t="s">
        <v>8</v>
      </c>
      <c r="B3" s="217"/>
      <c r="C3" s="217"/>
      <c r="D3" s="63"/>
      <c r="E3" s="63"/>
    </row>
    <row r="4" spans="1:5" ht="18">
      <c r="A4" s="343"/>
      <c r="B4" s="9"/>
      <c r="C4" s="9"/>
      <c r="D4" s="63"/>
      <c r="E4" s="63"/>
    </row>
    <row r="5" spans="1:5" ht="18.75" thickBot="1">
      <c r="A5" s="10" t="s">
        <v>21</v>
      </c>
      <c r="B5" s="11"/>
      <c r="C5" s="11"/>
      <c r="D5" s="14"/>
      <c r="E5" s="14"/>
    </row>
    <row r="6" spans="1:5" ht="18">
      <c r="A6" s="15" t="s">
        <v>9</v>
      </c>
      <c r="B6" s="17"/>
      <c r="C6" s="17"/>
      <c r="D6" s="17"/>
      <c r="E6" s="16"/>
    </row>
    <row r="7" spans="1:5">
      <c r="A7" s="33" t="s">
        <v>13</v>
      </c>
      <c r="B7" s="65"/>
      <c r="C7" s="65"/>
      <c r="D7" s="66"/>
      <c r="E7" s="368" t="s">
        <v>10</v>
      </c>
    </row>
    <row r="8" spans="1:5" ht="12.75" customHeight="1">
      <c r="A8" s="369" t="s">
        <v>2</v>
      </c>
      <c r="B8" s="370" t="s">
        <v>1</v>
      </c>
      <c r="C8" s="371" t="s">
        <v>3</v>
      </c>
      <c r="D8" s="371"/>
      <c r="E8" s="32"/>
    </row>
    <row r="9" spans="1:5" ht="12.75" customHeight="1">
      <c r="A9" s="372">
        <v>1</v>
      </c>
      <c r="B9" s="67" t="s">
        <v>0</v>
      </c>
      <c r="C9" s="34" t="s">
        <v>11</v>
      </c>
      <c r="D9" s="407">
        <v>0</v>
      </c>
      <c r="E9" s="373"/>
    </row>
    <row r="10" spans="1:5" ht="12.75" customHeight="1">
      <c r="A10" s="372">
        <v>2</v>
      </c>
      <c r="B10" s="302" t="s">
        <v>0</v>
      </c>
      <c r="C10" s="34" t="s">
        <v>78</v>
      </c>
      <c r="D10" s="407">
        <v>0</v>
      </c>
      <c r="E10" s="373"/>
    </row>
    <row r="11" spans="1:5" ht="12.75" customHeight="1">
      <c r="A11" s="372">
        <v>3</v>
      </c>
      <c r="B11" s="302" t="s">
        <v>0</v>
      </c>
      <c r="C11" s="34" t="s">
        <v>6</v>
      </c>
      <c r="D11" s="407">
        <v>0</v>
      </c>
      <c r="E11" s="48">
        <f>D9+D10+D11+D12+D13+D14</f>
        <v>0</v>
      </c>
    </row>
    <row r="12" spans="1:5" ht="12.75" customHeight="1">
      <c r="A12" s="372">
        <v>4</v>
      </c>
      <c r="B12" s="302" t="s">
        <v>0</v>
      </c>
      <c r="C12" s="34" t="s">
        <v>5</v>
      </c>
      <c r="D12" s="407">
        <v>0</v>
      </c>
      <c r="E12" s="373"/>
    </row>
    <row r="13" spans="1:5" ht="12.75" customHeight="1">
      <c r="A13" s="372">
        <v>5</v>
      </c>
      <c r="B13" s="302" t="s">
        <v>0</v>
      </c>
      <c r="C13" s="34" t="s">
        <v>15</v>
      </c>
      <c r="D13" s="407">
        <v>0</v>
      </c>
      <c r="E13" s="373"/>
    </row>
    <row r="14" spans="1:5" ht="12.75" customHeight="1" thickBot="1">
      <c r="A14" s="68">
        <v>6</v>
      </c>
      <c r="B14" s="69" t="s">
        <v>0</v>
      </c>
      <c r="C14" s="20" t="s">
        <v>7</v>
      </c>
      <c r="D14" s="408">
        <v>0</v>
      </c>
      <c r="E14" s="374"/>
    </row>
    <row r="15" spans="1:5" ht="18.75" thickBot="1">
      <c r="A15" s="13"/>
      <c r="B15" s="12"/>
      <c r="C15" s="12"/>
      <c r="D15" s="40"/>
      <c r="E15" s="19"/>
    </row>
    <row r="16" spans="1:5">
      <c r="A16" s="33" t="s">
        <v>79</v>
      </c>
      <c r="B16" s="378"/>
      <c r="C16" s="90"/>
      <c r="D16" s="379"/>
      <c r="E16" s="84" t="s">
        <v>81</v>
      </c>
    </row>
    <row r="17" spans="1:5" ht="12.75" customHeight="1">
      <c r="A17" s="375" t="s">
        <v>2</v>
      </c>
      <c r="B17" s="369" t="s">
        <v>1</v>
      </c>
      <c r="C17" s="371" t="s">
        <v>3</v>
      </c>
      <c r="D17" s="371"/>
      <c r="E17" s="380"/>
    </row>
    <row r="18" spans="1:5" ht="12.75" customHeight="1">
      <c r="A18" s="376">
        <v>1</v>
      </c>
      <c r="B18" s="381" t="s">
        <v>0</v>
      </c>
      <c r="C18" s="34" t="s">
        <v>12</v>
      </c>
      <c r="D18" s="407">
        <v>0</v>
      </c>
      <c r="E18" s="373"/>
    </row>
    <row r="19" spans="1:5" ht="12.75" customHeight="1">
      <c r="A19" s="376">
        <v>2</v>
      </c>
      <c r="B19" s="382" t="s">
        <v>0</v>
      </c>
      <c r="C19" s="34" t="s">
        <v>5</v>
      </c>
      <c r="D19" s="407">
        <v>0</v>
      </c>
      <c r="E19" s="48">
        <f>D18+D19+D20+D21</f>
        <v>0</v>
      </c>
    </row>
    <row r="20" spans="1:5" ht="12.75" customHeight="1">
      <c r="A20" s="376">
        <v>3</v>
      </c>
      <c r="B20" s="382" t="s">
        <v>0</v>
      </c>
      <c r="C20" s="34" t="s">
        <v>80</v>
      </c>
      <c r="D20" s="407">
        <v>0</v>
      </c>
      <c r="E20" s="373"/>
    </row>
    <row r="21" spans="1:5" ht="13.5" customHeight="1" thickBot="1">
      <c r="A21" s="377">
        <v>4</v>
      </c>
      <c r="B21" s="383" t="s">
        <v>0</v>
      </c>
      <c r="C21" s="20" t="s">
        <v>7</v>
      </c>
      <c r="D21" s="408">
        <v>0</v>
      </c>
      <c r="E21" s="23"/>
    </row>
    <row r="22" spans="1:5" ht="18.75" thickBot="1">
      <c r="A22" s="18"/>
      <c r="B22" s="12"/>
      <c r="C22" s="12"/>
      <c r="D22" s="40"/>
      <c r="E22" s="19"/>
    </row>
    <row r="23" spans="1:5" ht="12.75" customHeight="1">
      <c r="A23" s="432" t="s">
        <v>28</v>
      </c>
      <c r="B23" s="433"/>
      <c r="C23" s="434"/>
      <c r="D23" s="384"/>
      <c r="E23" s="84" t="s">
        <v>26</v>
      </c>
    </row>
    <row r="24" spans="1:5">
      <c r="A24" s="369" t="s">
        <v>2</v>
      </c>
      <c r="B24" s="370" t="s">
        <v>1</v>
      </c>
      <c r="C24" s="371" t="s">
        <v>3</v>
      </c>
      <c r="D24" s="385"/>
      <c r="E24" s="386"/>
    </row>
    <row r="25" spans="1:5">
      <c r="A25" s="387">
        <v>1</v>
      </c>
      <c r="B25" s="388" t="s">
        <v>0</v>
      </c>
      <c r="C25" s="303" t="s">
        <v>14</v>
      </c>
      <c r="D25" s="385"/>
      <c r="E25" s="409">
        <v>0</v>
      </c>
    </row>
    <row r="26" spans="1:5" ht="13.5" thickBot="1">
      <c r="A26" s="44">
        <v>2</v>
      </c>
      <c r="B26" s="45" t="s">
        <v>0</v>
      </c>
      <c r="C26" s="42" t="s">
        <v>27</v>
      </c>
      <c r="D26" s="43"/>
      <c r="E26" s="410">
        <v>0</v>
      </c>
    </row>
    <row r="27" spans="1:5">
      <c r="D27" s="7"/>
      <c r="E27" s="8"/>
    </row>
    <row r="30" spans="1:5">
      <c r="D30" s="7"/>
    </row>
  </sheetData>
  <mergeCells count="1"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8"/>
  <sheetViews>
    <sheetView view="pageBreakPreview" zoomScaleSheetLayoutView="100" workbookViewId="0">
      <selection activeCell="H11" sqref="H11"/>
    </sheetView>
  </sheetViews>
  <sheetFormatPr defaultColWidth="9.140625" defaultRowHeight="12.75"/>
  <cols>
    <col min="1" max="1" width="32.28515625" style="1" customWidth="1"/>
    <col min="2" max="2" width="7.28515625" style="1" customWidth="1"/>
    <col min="3" max="3" width="8.7109375" style="1" customWidth="1"/>
    <col min="4" max="4" width="35.28515625" style="1" customWidth="1"/>
    <col min="5" max="5" width="7.7109375" style="1" customWidth="1"/>
    <col min="6" max="6" width="6.85546875" style="1" customWidth="1"/>
    <col min="7" max="7" width="19.42578125" style="1" customWidth="1"/>
    <col min="8" max="8" width="6.85546875" style="1" customWidth="1"/>
    <col min="9" max="9" width="9.85546875" style="1" customWidth="1"/>
    <col min="10" max="11" width="13.7109375" style="1" customWidth="1"/>
    <col min="12" max="12" width="16" style="1" customWidth="1"/>
    <col min="13" max="14" width="15.28515625" style="1" customWidth="1"/>
    <col min="15" max="15" width="16.85546875" style="1" customWidth="1"/>
    <col min="16" max="16384" width="9.140625" style="1"/>
  </cols>
  <sheetData>
    <row r="1" spans="1:15" ht="18">
      <c r="A1" s="64" t="s">
        <v>77</v>
      </c>
      <c r="B1" s="9"/>
      <c r="C1" s="38" t="s">
        <v>77</v>
      </c>
      <c r="D1" s="38"/>
    </row>
    <row r="2" spans="1:15" ht="18">
      <c r="A2" s="21" t="s">
        <v>16</v>
      </c>
      <c r="B2" s="2"/>
      <c r="C2" s="38" t="s">
        <v>245</v>
      </c>
      <c r="D2" s="38"/>
    </row>
    <row r="3" spans="1:15" ht="18">
      <c r="A3" s="38" t="s">
        <v>20</v>
      </c>
    </row>
    <row r="4" spans="1:15" ht="77.25">
      <c r="A4" s="50" t="s">
        <v>22</v>
      </c>
      <c r="B4" s="50" t="s">
        <v>23</v>
      </c>
      <c r="C4" s="50" t="s">
        <v>24</v>
      </c>
      <c r="D4" s="50" t="s">
        <v>68</v>
      </c>
      <c r="E4" s="50" t="s">
        <v>69</v>
      </c>
      <c r="F4" s="50" t="s">
        <v>70</v>
      </c>
      <c r="G4" s="50" t="s">
        <v>72</v>
      </c>
      <c r="H4" s="50" t="s">
        <v>242</v>
      </c>
      <c r="I4" s="50" t="s">
        <v>71</v>
      </c>
      <c r="J4" s="50" t="s">
        <v>76</v>
      </c>
      <c r="K4" s="50" t="s">
        <v>252</v>
      </c>
      <c r="L4" s="50" t="s">
        <v>253</v>
      </c>
      <c r="M4" s="50" t="s">
        <v>254</v>
      </c>
      <c r="N4" s="50" t="s">
        <v>255</v>
      </c>
      <c r="O4" s="51" t="s">
        <v>19</v>
      </c>
    </row>
    <row r="5" spans="1:15" ht="16.5">
      <c r="A5" s="284" t="s">
        <v>29</v>
      </c>
      <c r="B5" s="285">
        <v>5</v>
      </c>
      <c r="C5" s="53"/>
      <c r="D5" s="286" t="s">
        <v>50</v>
      </c>
      <c r="E5" s="287">
        <v>2</v>
      </c>
      <c r="F5" s="53"/>
      <c r="G5" s="53" t="s">
        <v>73</v>
      </c>
      <c r="H5" s="62">
        <v>2212</v>
      </c>
      <c r="I5" s="53"/>
      <c r="J5" s="54"/>
      <c r="K5" s="54"/>
      <c r="L5" s="54"/>
      <c r="M5" s="54"/>
      <c r="N5" s="54"/>
      <c r="O5" s="55"/>
    </row>
    <row r="6" spans="1:15" ht="16.5">
      <c r="A6" s="284" t="s">
        <v>30</v>
      </c>
      <c r="B6" s="285">
        <v>1</v>
      </c>
      <c r="C6" s="53">
        <f>B5+B6+B7+B8+B9+B10+B11+B12+B13+B14+B15+B16+B17+B18+B19+B20+B21+B22+B23+B24+B25</f>
        <v>191</v>
      </c>
      <c r="D6" s="286" t="s">
        <v>51</v>
      </c>
      <c r="E6" s="287">
        <v>2</v>
      </c>
      <c r="F6" s="53">
        <f>E5+E6+E7+E8+E9+E10+E11+E12+E13+E14+E15+E16+E17+E18+E19+E20+E21+E22+E23</f>
        <v>49</v>
      </c>
      <c r="G6" s="53" t="s">
        <v>74</v>
      </c>
      <c r="H6" s="62">
        <v>857</v>
      </c>
      <c r="I6" s="53">
        <f>H5+H6+H7</f>
        <v>4290</v>
      </c>
      <c r="J6" s="61">
        <v>5031</v>
      </c>
      <c r="K6" s="56">
        <f>(C6+F6)*'ceny opatření_Zákřov'!E11</f>
        <v>0</v>
      </c>
      <c r="L6" s="56">
        <f>J6*'ceny opatření_Zákřov'!E19</f>
        <v>0</v>
      </c>
      <c r="M6" s="57">
        <f>J6*'ceny opatření_Zákřov'!E25</f>
        <v>0</v>
      </c>
      <c r="N6" s="57">
        <f>I6/3*'ceny opatření_Zákřov'!E26</f>
        <v>0</v>
      </c>
      <c r="O6" s="58">
        <f>K6+L6+M6+N6</f>
        <v>0</v>
      </c>
    </row>
    <row r="7" spans="1:15" ht="16.5">
      <c r="A7" s="284" t="s">
        <v>31</v>
      </c>
      <c r="B7" s="284">
        <v>6</v>
      </c>
      <c r="C7" s="53"/>
      <c r="D7" s="286" t="s">
        <v>52</v>
      </c>
      <c r="E7" s="287">
        <v>1</v>
      </c>
      <c r="F7" s="53"/>
      <c r="G7" s="53" t="s">
        <v>75</v>
      </c>
      <c r="H7" s="62">
        <v>1221</v>
      </c>
      <c r="I7" s="53"/>
      <c r="J7" s="57"/>
      <c r="K7" s="57"/>
      <c r="L7" s="57"/>
      <c r="M7" s="59"/>
      <c r="N7" s="59"/>
      <c r="O7" s="56"/>
    </row>
    <row r="8" spans="1:15" ht="16.5">
      <c r="A8" s="284" t="s">
        <v>32</v>
      </c>
      <c r="B8" s="285">
        <v>9</v>
      </c>
      <c r="C8" s="53"/>
      <c r="D8" s="286" t="s">
        <v>53</v>
      </c>
      <c r="E8" s="287">
        <v>1</v>
      </c>
      <c r="F8" s="53"/>
      <c r="G8" s="53"/>
      <c r="H8" s="53"/>
      <c r="I8" s="53"/>
      <c r="J8" s="57"/>
      <c r="K8" s="57"/>
      <c r="L8" s="57"/>
      <c r="M8" s="59"/>
      <c r="N8" s="59"/>
      <c r="O8" s="56"/>
    </row>
    <row r="9" spans="1:15" ht="31.15" customHeight="1">
      <c r="A9" s="284" t="s">
        <v>33</v>
      </c>
      <c r="B9" s="284">
        <v>3</v>
      </c>
      <c r="C9" s="53"/>
      <c r="D9" s="286" t="s">
        <v>54</v>
      </c>
      <c r="E9" s="287">
        <v>1</v>
      </c>
      <c r="F9" s="53"/>
      <c r="G9" s="53"/>
      <c r="H9" s="53"/>
      <c r="I9" s="53"/>
      <c r="J9" s="57"/>
      <c r="K9" s="57"/>
      <c r="L9" s="57"/>
      <c r="M9" s="59"/>
      <c r="N9" s="59"/>
      <c r="O9" s="56"/>
    </row>
    <row r="10" spans="1:15" ht="16.5">
      <c r="A10" s="284" t="s">
        <v>34</v>
      </c>
      <c r="B10" s="285">
        <v>1</v>
      </c>
      <c r="C10" s="53"/>
      <c r="D10" s="286" t="s">
        <v>55</v>
      </c>
      <c r="E10" s="287">
        <v>4</v>
      </c>
      <c r="F10" s="53"/>
      <c r="G10" s="53"/>
      <c r="H10" s="53"/>
      <c r="I10" s="53"/>
      <c r="J10" s="57"/>
      <c r="K10" s="57"/>
      <c r="L10" s="57"/>
      <c r="M10" s="59"/>
      <c r="N10" s="59"/>
      <c r="O10" s="56"/>
    </row>
    <row r="11" spans="1:15" ht="16.5">
      <c r="A11" s="288" t="s">
        <v>35</v>
      </c>
      <c r="B11" s="289">
        <v>4</v>
      </c>
      <c r="C11" s="53"/>
      <c r="D11" s="286" t="s">
        <v>56</v>
      </c>
      <c r="E11" s="287">
        <v>1</v>
      </c>
      <c r="F11" s="53"/>
      <c r="G11" s="53"/>
      <c r="H11" s="53"/>
      <c r="I11" s="53"/>
      <c r="J11" s="57"/>
      <c r="K11" s="57"/>
      <c r="L11" s="57"/>
      <c r="M11" s="59"/>
      <c r="N11" s="59"/>
      <c r="O11" s="56"/>
    </row>
    <row r="12" spans="1:15" ht="16.5">
      <c r="A12" s="284" t="s">
        <v>36</v>
      </c>
      <c r="B12" s="285">
        <v>5</v>
      </c>
      <c r="C12" s="53"/>
      <c r="D12" s="286" t="s">
        <v>57</v>
      </c>
      <c r="E12" s="287">
        <v>1</v>
      </c>
      <c r="F12" s="53"/>
      <c r="G12" s="53"/>
      <c r="H12" s="53"/>
      <c r="I12" s="53"/>
      <c r="J12" s="57"/>
      <c r="K12" s="57"/>
      <c r="L12" s="57"/>
      <c r="M12" s="59"/>
      <c r="N12" s="59"/>
      <c r="O12" s="56"/>
    </row>
    <row r="13" spans="1:15" ht="33.6" customHeight="1">
      <c r="A13" s="284" t="s">
        <v>37</v>
      </c>
      <c r="B13" s="285">
        <v>3</v>
      </c>
      <c r="C13" s="53"/>
      <c r="D13" s="286" t="s">
        <v>58</v>
      </c>
      <c r="E13" s="287">
        <v>1</v>
      </c>
      <c r="F13" s="53"/>
      <c r="G13" s="53"/>
      <c r="H13" s="53"/>
      <c r="I13" s="53"/>
      <c r="J13" s="57"/>
      <c r="K13" s="57"/>
      <c r="L13" s="57"/>
      <c r="M13" s="59"/>
      <c r="N13" s="59"/>
      <c r="O13" s="56"/>
    </row>
    <row r="14" spans="1:15" ht="16.5">
      <c r="A14" s="284" t="s">
        <v>38</v>
      </c>
      <c r="B14" s="284">
        <v>32</v>
      </c>
      <c r="C14" s="53"/>
      <c r="D14" s="284" t="s">
        <v>59</v>
      </c>
      <c r="E14" s="290">
        <v>11</v>
      </c>
      <c r="F14" s="53"/>
      <c r="G14" s="53"/>
      <c r="H14" s="53"/>
      <c r="I14" s="53"/>
      <c r="J14" s="57"/>
      <c r="K14" s="57"/>
      <c r="L14" s="57"/>
      <c r="M14" s="59"/>
      <c r="N14" s="59"/>
      <c r="O14" s="56"/>
    </row>
    <row r="15" spans="1:15" ht="16.5">
      <c r="A15" s="284" t="s">
        <v>39</v>
      </c>
      <c r="B15" s="285">
        <v>7</v>
      </c>
      <c r="C15" s="53"/>
      <c r="D15" s="286" t="s">
        <v>60</v>
      </c>
      <c r="E15" s="287">
        <v>3</v>
      </c>
      <c r="F15" s="53"/>
      <c r="G15" s="53"/>
      <c r="H15" s="53"/>
      <c r="I15" s="53"/>
      <c r="J15" s="57"/>
      <c r="K15" s="57"/>
      <c r="L15" s="57"/>
      <c r="M15" s="59"/>
      <c r="N15" s="59"/>
      <c r="O15" s="56"/>
    </row>
    <row r="16" spans="1:15" ht="16.5">
      <c r="A16" s="284" t="s">
        <v>40</v>
      </c>
      <c r="B16" s="285">
        <v>6</v>
      </c>
      <c r="C16" s="53"/>
      <c r="D16" s="291" t="s">
        <v>61</v>
      </c>
      <c r="E16" s="287">
        <v>1</v>
      </c>
      <c r="F16" s="35"/>
      <c r="G16" s="35"/>
      <c r="H16" s="35"/>
      <c r="I16" s="35"/>
      <c r="J16" s="36"/>
      <c r="K16" s="36"/>
      <c r="L16" s="36"/>
      <c r="M16" s="31"/>
      <c r="N16" s="31"/>
      <c r="O16" s="37"/>
    </row>
    <row r="17" spans="1:15" ht="16.5">
      <c r="A17" s="284" t="s">
        <v>41</v>
      </c>
      <c r="B17" s="285">
        <v>2</v>
      </c>
      <c r="C17" s="53"/>
      <c r="D17" s="291" t="s">
        <v>62</v>
      </c>
      <c r="E17" s="287">
        <v>2</v>
      </c>
      <c r="F17" s="35"/>
      <c r="G17" s="35"/>
      <c r="H17" s="35"/>
      <c r="I17" s="35"/>
      <c r="J17" s="36"/>
      <c r="K17" s="36"/>
      <c r="L17" s="36"/>
      <c r="M17" s="31"/>
      <c r="N17" s="31"/>
      <c r="O17" s="37"/>
    </row>
    <row r="18" spans="1:15" ht="16.5">
      <c r="A18" s="284" t="s">
        <v>42</v>
      </c>
      <c r="B18" s="285">
        <v>1</v>
      </c>
      <c r="C18" s="53"/>
      <c r="D18" s="291" t="s">
        <v>63</v>
      </c>
      <c r="E18" s="287">
        <v>1</v>
      </c>
      <c r="F18" s="35"/>
      <c r="G18" s="35"/>
      <c r="H18" s="35"/>
      <c r="I18" s="35"/>
      <c r="J18" s="36"/>
      <c r="K18" s="36"/>
      <c r="L18" s="36"/>
      <c r="M18" s="31"/>
      <c r="N18" s="31"/>
      <c r="O18" s="37"/>
    </row>
    <row r="19" spans="1:15" ht="16.5">
      <c r="A19" s="284" t="s">
        <v>43</v>
      </c>
      <c r="B19" s="285">
        <v>10</v>
      </c>
      <c r="C19" s="53"/>
      <c r="D19" s="291" t="s">
        <v>64</v>
      </c>
      <c r="E19" s="287">
        <v>1</v>
      </c>
      <c r="F19" s="35"/>
      <c r="G19" s="35"/>
      <c r="H19" s="35"/>
      <c r="I19" s="35"/>
      <c r="J19" s="36"/>
      <c r="K19" s="36"/>
      <c r="L19" s="36"/>
      <c r="M19" s="31"/>
      <c r="N19" s="31"/>
      <c r="O19" s="37"/>
    </row>
    <row r="20" spans="1:15" ht="16.5">
      <c r="A20" s="284" t="s">
        <v>44</v>
      </c>
      <c r="B20" s="285">
        <v>7</v>
      </c>
      <c r="C20" s="53"/>
      <c r="D20" s="291" t="s">
        <v>65</v>
      </c>
      <c r="E20" s="287">
        <v>1</v>
      </c>
      <c r="F20" s="35"/>
      <c r="G20" s="35"/>
      <c r="H20" s="35"/>
      <c r="I20" s="35"/>
      <c r="J20" s="36"/>
      <c r="K20" s="36"/>
      <c r="L20" s="36"/>
      <c r="M20" s="31"/>
      <c r="N20" s="31"/>
      <c r="O20" s="37"/>
    </row>
    <row r="21" spans="1:15" ht="16.5">
      <c r="A21" s="287" t="s">
        <v>45</v>
      </c>
      <c r="B21" s="290">
        <v>20</v>
      </c>
      <c r="C21" s="53"/>
      <c r="D21" s="291" t="s">
        <v>66</v>
      </c>
      <c r="E21" s="287">
        <v>2</v>
      </c>
      <c r="F21" s="35"/>
      <c r="G21" s="35"/>
      <c r="H21" s="35"/>
      <c r="I21" s="35"/>
      <c r="J21" s="36"/>
      <c r="K21" s="36"/>
      <c r="L21" s="36"/>
      <c r="M21" s="31"/>
      <c r="N21" s="31"/>
      <c r="O21" s="37"/>
    </row>
    <row r="22" spans="1:15" ht="16.5">
      <c r="A22" s="286" t="s">
        <v>46</v>
      </c>
      <c r="B22" s="290">
        <v>12</v>
      </c>
      <c r="C22" s="53"/>
      <c r="D22" s="291" t="s">
        <v>67</v>
      </c>
      <c r="E22" s="287">
        <v>4</v>
      </c>
      <c r="F22" s="35"/>
      <c r="G22" s="35"/>
      <c r="H22" s="35"/>
      <c r="I22" s="35"/>
      <c r="J22" s="36"/>
      <c r="K22" s="36"/>
      <c r="L22" s="36"/>
      <c r="M22" s="31"/>
      <c r="N22" s="31"/>
      <c r="O22" s="37"/>
    </row>
    <row r="23" spans="1:15" ht="16.5">
      <c r="A23" s="286" t="s">
        <v>47</v>
      </c>
      <c r="B23" s="290">
        <v>13</v>
      </c>
      <c r="C23" s="53"/>
      <c r="D23" s="292" t="s">
        <v>25</v>
      </c>
      <c r="E23" s="290">
        <v>9</v>
      </c>
      <c r="F23" s="35"/>
      <c r="G23" s="35"/>
      <c r="H23" s="35"/>
      <c r="I23" s="35"/>
      <c r="J23" s="36"/>
      <c r="K23" s="36"/>
      <c r="L23" s="36"/>
      <c r="M23" s="31"/>
      <c r="N23" s="31"/>
      <c r="O23" s="37"/>
    </row>
    <row r="24" spans="1:15" ht="16.5">
      <c r="A24" s="286" t="s">
        <v>48</v>
      </c>
      <c r="B24" s="290">
        <v>26</v>
      </c>
      <c r="C24" s="52"/>
    </row>
    <row r="25" spans="1:15" ht="16.5">
      <c r="A25" s="286" t="s">
        <v>49</v>
      </c>
      <c r="B25" s="290">
        <v>18</v>
      </c>
      <c r="C25" s="52"/>
    </row>
    <row r="26" spans="1:15" ht="15.75">
      <c r="A26" s="22" t="s">
        <v>17</v>
      </c>
      <c r="B26" s="3"/>
      <c r="C26" s="3"/>
      <c r="D26" s="4"/>
      <c r="E26" s="4"/>
      <c r="F26" s="4"/>
      <c r="G26" s="46"/>
      <c r="H26" s="46"/>
      <c r="I26" s="4"/>
      <c r="J26" s="4"/>
      <c r="K26" s="46"/>
      <c r="L26" s="5"/>
      <c r="M26" s="5"/>
      <c r="N26" s="39"/>
      <c r="O26" s="26">
        <f>O6</f>
        <v>0</v>
      </c>
    </row>
    <row r="27" spans="1:15" ht="15.75">
      <c r="A27" s="22" t="s">
        <v>4</v>
      </c>
      <c r="B27" s="4"/>
      <c r="C27" s="4"/>
      <c r="D27" s="4"/>
      <c r="E27" s="4"/>
      <c r="F27" s="4"/>
      <c r="G27" s="46"/>
      <c r="H27" s="46"/>
      <c r="I27" s="4"/>
      <c r="J27" s="4"/>
      <c r="K27" s="46"/>
      <c r="L27" s="5"/>
      <c r="M27" s="5"/>
      <c r="N27" s="39"/>
      <c r="O27" s="25">
        <f>O26/100*21</f>
        <v>0</v>
      </c>
    </row>
    <row r="28" spans="1:15" ht="15.75">
      <c r="A28" s="27" t="s">
        <v>18</v>
      </c>
      <c r="B28" s="28"/>
      <c r="C28" s="28"/>
      <c r="D28" s="28"/>
      <c r="E28" s="28"/>
      <c r="F28" s="28"/>
      <c r="G28" s="47"/>
      <c r="H28" s="47"/>
      <c r="I28" s="28"/>
      <c r="J28" s="28"/>
      <c r="K28" s="47"/>
      <c r="L28" s="29"/>
      <c r="M28" s="29"/>
      <c r="N28" s="49"/>
      <c r="O28" s="30">
        <f>O26+O27</f>
        <v>0</v>
      </c>
    </row>
  </sheetData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3"/>
  <sheetViews>
    <sheetView workbookViewId="0">
      <selection activeCell="H11" sqref="H11"/>
    </sheetView>
  </sheetViews>
  <sheetFormatPr defaultRowHeight="12.75"/>
  <cols>
    <col min="3" max="3" width="54.85546875" customWidth="1"/>
    <col min="4" max="4" width="11.28515625" customWidth="1"/>
    <col min="5" max="5" width="14.42578125" customWidth="1"/>
  </cols>
  <sheetData>
    <row r="1" spans="1:5" ht="18">
      <c r="A1" s="435" t="s">
        <v>113</v>
      </c>
      <c r="B1" s="435"/>
      <c r="C1" s="435"/>
    </row>
    <row r="2" spans="1:5" ht="18">
      <c r="A2" s="354" t="s">
        <v>8</v>
      </c>
      <c r="B2" s="217"/>
      <c r="C2" s="217"/>
      <c r="D2" s="7"/>
      <c r="E2" s="8"/>
    </row>
    <row r="3" spans="1:5" ht="20.25">
      <c r="A3" s="6"/>
      <c r="B3" s="7"/>
      <c r="C3" s="7"/>
      <c r="D3" s="7"/>
      <c r="E3" s="8"/>
    </row>
    <row r="4" spans="1:5" ht="18.75" thickBot="1">
      <c r="A4" s="10" t="s">
        <v>21</v>
      </c>
      <c r="B4" s="11"/>
      <c r="C4" s="11"/>
      <c r="D4" s="11"/>
      <c r="E4" s="14"/>
    </row>
    <row r="5" spans="1:5" ht="18">
      <c r="A5" s="82" t="s">
        <v>9</v>
      </c>
      <c r="B5" s="83"/>
      <c r="C5" s="83"/>
      <c r="D5" s="83"/>
      <c r="E5" s="84"/>
    </row>
    <row r="6" spans="1:5">
      <c r="A6" s="404" t="s">
        <v>13</v>
      </c>
      <c r="B6" s="405"/>
      <c r="C6" s="405"/>
      <c r="D6" s="406"/>
      <c r="E6" s="368" t="s">
        <v>10</v>
      </c>
    </row>
    <row r="7" spans="1:5" ht="13.9" customHeight="1">
      <c r="A7" s="369" t="s">
        <v>2</v>
      </c>
      <c r="B7" s="370" t="s">
        <v>1</v>
      </c>
      <c r="C7" s="371" t="s">
        <v>3</v>
      </c>
      <c r="D7" s="371"/>
      <c r="E7" s="386"/>
    </row>
    <row r="8" spans="1:5" ht="13.9" customHeight="1">
      <c r="A8" s="85">
        <v>1</v>
      </c>
      <c r="B8" s="86" t="s">
        <v>0</v>
      </c>
      <c r="C8" s="34" t="s">
        <v>11</v>
      </c>
      <c r="D8" s="413">
        <v>0</v>
      </c>
      <c r="E8" s="24"/>
    </row>
    <row r="9" spans="1:5" ht="13.9" customHeight="1">
      <c r="A9" s="372">
        <v>2</v>
      </c>
      <c r="B9" s="302" t="s">
        <v>0</v>
      </c>
      <c r="C9" s="34" t="s">
        <v>78</v>
      </c>
      <c r="D9" s="407">
        <v>0</v>
      </c>
      <c r="E9" s="24"/>
    </row>
    <row r="10" spans="1:5" ht="13.9" customHeight="1">
      <c r="A10" s="372">
        <v>3</v>
      </c>
      <c r="B10" s="302" t="s">
        <v>0</v>
      </c>
      <c r="C10" s="34" t="s">
        <v>6</v>
      </c>
      <c r="D10" s="407">
        <v>0</v>
      </c>
      <c r="E10" s="87">
        <f>D8+D9+D10+D11+D12+D13</f>
        <v>0</v>
      </c>
    </row>
    <row r="11" spans="1:5" ht="13.9" customHeight="1">
      <c r="A11" s="372">
        <v>4</v>
      </c>
      <c r="B11" s="302" t="s">
        <v>0</v>
      </c>
      <c r="C11" s="34" t="s">
        <v>5</v>
      </c>
      <c r="D11" s="407">
        <v>0</v>
      </c>
      <c r="E11" s="24"/>
    </row>
    <row r="12" spans="1:5" ht="13.9" customHeight="1">
      <c r="A12" s="372">
        <v>5</v>
      </c>
      <c r="B12" s="302" t="s">
        <v>0</v>
      </c>
      <c r="C12" s="34" t="s">
        <v>15</v>
      </c>
      <c r="D12" s="407">
        <v>0</v>
      </c>
      <c r="E12" s="24"/>
    </row>
    <row r="13" spans="1:5" ht="13.9" customHeight="1" thickBot="1">
      <c r="A13" s="68">
        <v>6</v>
      </c>
      <c r="B13" s="69" t="s">
        <v>0</v>
      </c>
      <c r="C13" s="20" t="s">
        <v>7</v>
      </c>
      <c r="D13" s="408">
        <v>0</v>
      </c>
      <c r="E13" s="23"/>
    </row>
    <row r="14" spans="1:5" ht="13.9" customHeight="1" thickBot="1">
      <c r="A14" s="13"/>
      <c r="B14" s="12"/>
      <c r="C14" s="12"/>
      <c r="D14" s="88"/>
      <c r="E14" s="19"/>
    </row>
    <row r="15" spans="1:5" ht="13.9" customHeight="1">
      <c r="A15" s="89" t="s">
        <v>114</v>
      </c>
      <c r="B15" s="90"/>
      <c r="C15" s="90"/>
      <c r="D15" s="91"/>
      <c r="E15" s="84" t="s">
        <v>83</v>
      </c>
    </row>
    <row r="16" spans="1:5" ht="13.9" customHeight="1">
      <c r="A16" s="369" t="s">
        <v>2</v>
      </c>
      <c r="B16" s="370" t="s">
        <v>1</v>
      </c>
      <c r="C16" s="371" t="s">
        <v>3</v>
      </c>
      <c r="D16" s="371"/>
      <c r="E16" s="32"/>
    </row>
    <row r="17" spans="1:5" ht="13.9" customHeight="1">
      <c r="A17" s="372">
        <v>1</v>
      </c>
      <c r="B17" s="67" t="s">
        <v>0</v>
      </c>
      <c r="C17" s="34" t="s">
        <v>12</v>
      </c>
      <c r="D17" s="407">
        <v>0</v>
      </c>
      <c r="E17" s="24"/>
    </row>
    <row r="18" spans="1:5" ht="13.9" customHeight="1">
      <c r="A18" s="372">
        <v>2</v>
      </c>
      <c r="B18" s="302" t="s">
        <v>0</v>
      </c>
      <c r="C18" s="34" t="s">
        <v>5</v>
      </c>
      <c r="D18" s="407">
        <v>0</v>
      </c>
      <c r="E18" s="92">
        <f>D17+D18+D19+D20</f>
        <v>0</v>
      </c>
    </row>
    <row r="19" spans="1:5" ht="13.9" customHeight="1">
      <c r="A19" s="372">
        <v>3</v>
      </c>
      <c r="B19" s="302" t="s">
        <v>0</v>
      </c>
      <c r="C19" s="34" t="s">
        <v>15</v>
      </c>
      <c r="D19" s="407">
        <v>0</v>
      </c>
      <c r="E19" s="24"/>
    </row>
    <row r="20" spans="1:5" ht="13.9" customHeight="1" thickBot="1">
      <c r="A20" s="68">
        <v>4</v>
      </c>
      <c r="B20" s="69" t="s">
        <v>0</v>
      </c>
      <c r="C20" s="20" t="s">
        <v>7</v>
      </c>
      <c r="D20" s="408">
        <v>0</v>
      </c>
      <c r="E20" s="23"/>
    </row>
    <row r="21" spans="1:5" ht="13.9" customHeight="1" thickBot="1">
      <c r="A21" s="18"/>
      <c r="B21" s="12"/>
      <c r="C21" s="12"/>
      <c r="D21" s="88"/>
      <c r="E21" s="19"/>
    </row>
    <row r="22" spans="1:5" ht="17.45" customHeight="1">
      <c r="A22" s="432" t="s">
        <v>28</v>
      </c>
      <c r="B22" s="433"/>
      <c r="C22" s="93"/>
      <c r="D22" s="94"/>
      <c r="E22" s="84" t="s">
        <v>115</v>
      </c>
    </row>
    <row r="23" spans="1:5" ht="18" customHeight="1">
      <c r="A23" s="369" t="s">
        <v>2</v>
      </c>
      <c r="B23" s="370" t="s">
        <v>1</v>
      </c>
      <c r="C23" s="371" t="s">
        <v>3</v>
      </c>
      <c r="D23" s="402"/>
      <c r="E23" s="403"/>
    </row>
    <row r="24" spans="1:5" ht="13.9" customHeight="1" thickBot="1">
      <c r="A24" s="68">
        <v>1</v>
      </c>
      <c r="B24" s="69" t="s">
        <v>0</v>
      </c>
      <c r="C24" s="42" t="s">
        <v>14</v>
      </c>
      <c r="D24" s="95"/>
      <c r="E24" s="414">
        <v>0</v>
      </c>
    </row>
    <row r="25" spans="1:5" ht="13.9" customHeight="1" thickBot="1"/>
    <row r="26" spans="1:5" ht="21.6" customHeight="1">
      <c r="A26" s="313" t="s">
        <v>85</v>
      </c>
      <c r="B26" s="314"/>
      <c r="C26" s="314"/>
      <c r="D26" s="84" t="s">
        <v>86</v>
      </c>
      <c r="E26" s="19"/>
    </row>
    <row r="27" spans="1:5" ht="13.9" customHeight="1">
      <c r="A27" s="315" t="s">
        <v>2</v>
      </c>
      <c r="B27" s="316" t="s">
        <v>1</v>
      </c>
      <c r="C27" s="317" t="s">
        <v>3</v>
      </c>
      <c r="D27" s="392"/>
      <c r="E27" s="400"/>
    </row>
    <row r="28" spans="1:5" ht="13.9" customHeight="1">
      <c r="A28" s="318">
        <v>1</v>
      </c>
      <c r="B28" s="319" t="s">
        <v>0</v>
      </c>
      <c r="C28" s="320" t="s">
        <v>260</v>
      </c>
      <c r="D28" s="411">
        <v>0</v>
      </c>
      <c r="E28" s="401"/>
    </row>
    <row r="29" spans="1:5" ht="29.45" customHeight="1" thickBot="1">
      <c r="A29" s="321">
        <v>2</v>
      </c>
      <c r="B29" s="322" t="s">
        <v>0</v>
      </c>
      <c r="C29" s="323" t="s">
        <v>87</v>
      </c>
      <c r="D29" s="412">
        <v>0</v>
      </c>
      <c r="E29" s="401"/>
    </row>
    <row r="30" spans="1:5" ht="13.9" customHeight="1"/>
    <row r="31" spans="1:5" ht="13.9" customHeight="1"/>
    <row r="32" spans="1:5" ht="13.9" customHeight="1"/>
    <row r="33" ht="13.9" customHeight="1"/>
  </sheetData>
  <mergeCells count="2">
    <mergeCell ref="A1:C1"/>
    <mergeCell ref="A22:B2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topLeftCell="A13" workbookViewId="0">
      <selection activeCell="H11" sqref="H11"/>
    </sheetView>
  </sheetViews>
  <sheetFormatPr defaultRowHeight="12.75"/>
  <cols>
    <col min="2" max="2" width="19.5703125" customWidth="1"/>
    <col min="5" max="5" width="16.28515625" customWidth="1"/>
    <col min="8" max="8" width="10.42578125" customWidth="1"/>
    <col min="9" max="10" width="17.42578125" customWidth="1"/>
    <col min="11" max="11" width="12.140625" customWidth="1"/>
    <col min="12" max="12" width="12.140625" style="278" customWidth="1"/>
    <col min="13" max="13" width="15" style="278" customWidth="1"/>
    <col min="14" max="14" width="13.28515625" style="278" customWidth="1"/>
    <col min="15" max="15" width="13.140625" bestFit="1" customWidth="1"/>
  </cols>
  <sheetData>
    <row r="1" spans="1:20" ht="18">
      <c r="A1" s="357" t="s">
        <v>113</v>
      </c>
      <c r="B1" s="357"/>
      <c r="C1" s="357"/>
      <c r="D1" s="355"/>
      <c r="E1" s="355"/>
    </row>
    <row r="2" spans="1:20" ht="18">
      <c r="A2" s="274" t="s">
        <v>250</v>
      </c>
      <c r="B2" s="275"/>
      <c r="C2" s="276"/>
      <c r="D2" s="275"/>
      <c r="E2" s="27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96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64.5" thickBot="1">
      <c r="A4" s="97" t="s">
        <v>116</v>
      </c>
      <c r="B4" s="97" t="s">
        <v>117</v>
      </c>
      <c r="C4" s="97" t="s">
        <v>23</v>
      </c>
      <c r="D4" s="97" t="s">
        <v>24</v>
      </c>
      <c r="E4" s="97" t="s">
        <v>88</v>
      </c>
      <c r="F4" s="97" t="s">
        <v>89</v>
      </c>
      <c r="G4" s="97" t="s">
        <v>90</v>
      </c>
      <c r="H4" s="97" t="s">
        <v>237</v>
      </c>
      <c r="I4" s="97" t="s">
        <v>256</v>
      </c>
      <c r="J4" s="326" t="s">
        <v>253</v>
      </c>
      <c r="K4" s="97" t="s">
        <v>261</v>
      </c>
      <c r="L4" s="50" t="s">
        <v>92</v>
      </c>
      <c r="M4" s="50" t="s">
        <v>258</v>
      </c>
      <c r="N4" s="50" t="s">
        <v>259</v>
      </c>
      <c r="O4" s="332" t="s">
        <v>119</v>
      </c>
      <c r="P4" s="99" t="s">
        <v>120</v>
      </c>
      <c r="Q4" s="99" t="s">
        <v>121</v>
      </c>
      <c r="R4" s="99" t="s">
        <v>122</v>
      </c>
      <c r="S4" s="99" t="s">
        <v>123</v>
      </c>
      <c r="T4" s="99" t="s">
        <v>124</v>
      </c>
    </row>
    <row r="5" spans="1:20">
      <c r="A5" s="100"/>
      <c r="B5" s="101" t="s">
        <v>125</v>
      </c>
      <c r="C5" s="102">
        <v>8</v>
      </c>
      <c r="D5" s="103"/>
      <c r="E5" s="101" t="s">
        <v>96</v>
      </c>
      <c r="F5" s="102">
        <v>300</v>
      </c>
      <c r="G5" s="103"/>
      <c r="H5" s="103"/>
      <c r="I5" s="104"/>
      <c r="J5" s="104"/>
      <c r="K5" s="104"/>
      <c r="L5" s="104"/>
      <c r="M5" s="104"/>
      <c r="N5" s="104"/>
      <c r="O5" s="105"/>
      <c r="P5" s="106"/>
      <c r="Q5" s="107"/>
      <c r="R5" s="108"/>
      <c r="S5" s="109"/>
      <c r="T5" s="443" t="s">
        <v>126</v>
      </c>
    </row>
    <row r="6" spans="1:20">
      <c r="A6" s="110" t="s">
        <v>127</v>
      </c>
      <c r="B6" s="52" t="s">
        <v>97</v>
      </c>
      <c r="C6" s="53">
        <v>12</v>
      </c>
      <c r="D6" s="111">
        <f>C5+C6+C7</f>
        <v>30</v>
      </c>
      <c r="E6" s="52" t="s">
        <v>103</v>
      </c>
      <c r="F6" s="53">
        <v>300</v>
      </c>
      <c r="G6" s="111">
        <f>F5+F6+F7</f>
        <v>900</v>
      </c>
      <c r="H6" s="111"/>
      <c r="I6" s="112">
        <f>D6*'ceny opatření IP'!E10</f>
        <v>0</v>
      </c>
      <c r="J6" s="113">
        <f>G6*'ceny opatření IP'!E18</f>
        <v>0</v>
      </c>
      <c r="K6" s="113"/>
      <c r="L6" s="325">
        <v>318</v>
      </c>
      <c r="M6" s="113">
        <f>'ceny opatření IP'!D28</f>
        <v>0</v>
      </c>
      <c r="N6" s="113">
        <f>L6*'ceny opatření IP'!D29</f>
        <v>0</v>
      </c>
      <c r="O6" s="114">
        <f>I6+J6+M6+N6</f>
        <v>0</v>
      </c>
      <c r="P6" s="111">
        <v>462</v>
      </c>
      <c r="Q6" s="115"/>
      <c r="R6" s="111">
        <v>0.23100000000000001</v>
      </c>
      <c r="S6" s="115">
        <f>O6/R6</f>
        <v>0</v>
      </c>
      <c r="T6" s="444"/>
    </row>
    <row r="7" spans="1:20" ht="13.5" thickBot="1">
      <c r="A7" s="116"/>
      <c r="B7" s="43" t="s">
        <v>101</v>
      </c>
      <c r="C7" s="117">
        <v>10</v>
      </c>
      <c r="D7" s="118"/>
      <c r="E7" s="43" t="s">
        <v>98</v>
      </c>
      <c r="F7" s="117">
        <v>300</v>
      </c>
      <c r="G7" s="118"/>
      <c r="H7" s="118"/>
      <c r="I7" s="119"/>
      <c r="J7" s="119"/>
      <c r="K7" s="119"/>
      <c r="L7" s="119"/>
      <c r="M7" s="119"/>
      <c r="N7" s="119"/>
      <c r="O7" s="120"/>
      <c r="P7" s="121"/>
      <c r="Q7" s="122"/>
      <c r="R7" s="123"/>
      <c r="S7" s="124"/>
      <c r="T7" s="445"/>
    </row>
    <row r="8" spans="1:20">
      <c r="A8" s="125"/>
      <c r="B8" s="101" t="s">
        <v>128</v>
      </c>
      <c r="C8" s="102">
        <v>7</v>
      </c>
      <c r="D8" s="103"/>
      <c r="E8" s="126"/>
      <c r="F8" s="127"/>
      <c r="G8" s="103"/>
      <c r="H8" s="103"/>
      <c r="I8" s="104"/>
      <c r="J8" s="104"/>
      <c r="K8" s="104"/>
      <c r="L8" s="104"/>
      <c r="M8" s="104"/>
      <c r="N8" s="104"/>
      <c r="O8" s="105"/>
      <c r="P8" s="106"/>
      <c r="Q8" s="107"/>
      <c r="R8" s="108"/>
      <c r="S8" s="108"/>
      <c r="T8" s="436" t="s">
        <v>129</v>
      </c>
    </row>
    <row r="9" spans="1:20">
      <c r="A9" s="128" t="s">
        <v>130</v>
      </c>
      <c r="B9" s="52" t="s">
        <v>131</v>
      </c>
      <c r="C9" s="53">
        <v>7</v>
      </c>
      <c r="D9" s="111">
        <f>C8+C9+C10</f>
        <v>21</v>
      </c>
      <c r="E9" s="129"/>
      <c r="F9" s="130"/>
      <c r="G9" s="111"/>
      <c r="H9" s="111">
        <v>1464</v>
      </c>
      <c r="I9" s="112">
        <f>D9*'ceny opatření IP'!E10</f>
        <v>0</v>
      </c>
      <c r="J9" s="113"/>
      <c r="K9" s="113">
        <f>H9*'ceny opatření IP'!E24</f>
        <v>0</v>
      </c>
      <c r="L9" s="113"/>
      <c r="M9" s="113"/>
      <c r="N9" s="113"/>
      <c r="O9" s="114">
        <f>I9+K9</f>
        <v>0</v>
      </c>
      <c r="P9" s="111">
        <v>296</v>
      </c>
      <c r="Q9" s="115">
        <f>O9/P9*100</f>
        <v>0</v>
      </c>
      <c r="R9" s="111">
        <v>0.14849999999999999</v>
      </c>
      <c r="S9" s="131"/>
      <c r="T9" s="439"/>
    </row>
    <row r="10" spans="1:20" ht="13.5" thickBot="1">
      <c r="A10" s="132"/>
      <c r="B10" s="43" t="s">
        <v>132</v>
      </c>
      <c r="C10" s="117">
        <v>7</v>
      </c>
      <c r="D10" s="118"/>
      <c r="E10" s="133"/>
      <c r="F10" s="117"/>
      <c r="G10" s="118"/>
      <c r="H10" s="118"/>
      <c r="I10" s="119"/>
      <c r="J10" s="119"/>
      <c r="K10" s="119"/>
      <c r="L10" s="119"/>
      <c r="M10" s="119"/>
      <c r="N10" s="119"/>
      <c r="O10" s="120"/>
      <c r="P10" s="121"/>
      <c r="Q10" s="122"/>
      <c r="R10" s="123"/>
      <c r="S10" s="123"/>
      <c r="T10" s="440"/>
    </row>
    <row r="11" spans="1:20">
      <c r="A11" s="125"/>
      <c r="B11" s="101" t="s">
        <v>128</v>
      </c>
      <c r="C11" s="102">
        <v>14</v>
      </c>
      <c r="D11" s="134"/>
      <c r="E11" s="126"/>
      <c r="F11" s="127"/>
      <c r="G11" s="103"/>
      <c r="H11" s="103"/>
      <c r="I11" s="104"/>
      <c r="J11" s="104"/>
      <c r="K11" s="104"/>
      <c r="L11" s="104"/>
      <c r="M11" s="104"/>
      <c r="N11" s="104"/>
      <c r="O11" s="105"/>
      <c r="P11" s="106"/>
      <c r="Q11" s="107"/>
      <c r="R11" s="108"/>
      <c r="S11" s="108"/>
      <c r="T11" s="436" t="s">
        <v>129</v>
      </c>
    </row>
    <row r="12" spans="1:20">
      <c r="A12" s="128" t="s">
        <v>133</v>
      </c>
      <c r="B12" s="52" t="s">
        <v>131</v>
      </c>
      <c r="C12" s="53">
        <v>14</v>
      </c>
      <c r="D12" s="135">
        <f>C11+C12+C13</f>
        <v>41</v>
      </c>
      <c r="E12" s="129"/>
      <c r="F12" s="130"/>
      <c r="G12" s="111"/>
      <c r="H12" s="324">
        <v>2633</v>
      </c>
      <c r="I12" s="112">
        <f>D12*'ceny opatření IP'!E10</f>
        <v>0</v>
      </c>
      <c r="J12" s="113"/>
      <c r="K12" s="113">
        <f>H12*'ceny opatření IP'!E24</f>
        <v>0</v>
      </c>
      <c r="L12" s="113"/>
      <c r="M12" s="113"/>
      <c r="N12" s="113"/>
      <c r="O12" s="114">
        <f>I12+K12</f>
        <v>0</v>
      </c>
      <c r="P12" s="111">
        <v>520</v>
      </c>
      <c r="Q12" s="115">
        <f>O12/P12*100</f>
        <v>0</v>
      </c>
      <c r="R12" s="111">
        <v>0.26740000000000003</v>
      </c>
      <c r="S12" s="136"/>
      <c r="T12" s="439"/>
    </row>
    <row r="13" spans="1:20" ht="13.5" thickBot="1">
      <c r="A13" s="132"/>
      <c r="B13" s="43" t="s">
        <v>132</v>
      </c>
      <c r="C13" s="117">
        <v>13</v>
      </c>
      <c r="D13" s="137"/>
      <c r="E13" s="133"/>
      <c r="F13" s="117"/>
      <c r="G13" s="118"/>
      <c r="H13" s="118"/>
      <c r="I13" s="119"/>
      <c r="J13" s="119"/>
      <c r="K13" s="119"/>
      <c r="L13" s="119"/>
      <c r="M13" s="119"/>
      <c r="N13" s="119"/>
      <c r="O13" s="120"/>
      <c r="P13" s="121"/>
      <c r="Q13" s="122"/>
      <c r="R13" s="123"/>
      <c r="S13" s="123"/>
      <c r="T13" s="440"/>
    </row>
    <row r="14" spans="1:20">
      <c r="A14" s="100"/>
      <c r="B14" s="52" t="s">
        <v>125</v>
      </c>
      <c r="C14" s="53">
        <v>9</v>
      </c>
      <c r="D14" s="103"/>
      <c r="E14" s="52" t="s">
        <v>96</v>
      </c>
      <c r="F14" s="53">
        <v>380</v>
      </c>
      <c r="G14" s="103"/>
      <c r="H14" s="103"/>
      <c r="I14" s="104"/>
      <c r="J14" s="104"/>
      <c r="K14" s="104"/>
      <c r="L14" s="104"/>
      <c r="M14" s="104"/>
      <c r="N14" s="104"/>
      <c r="O14" s="105"/>
      <c r="P14" s="106"/>
      <c r="Q14" s="107"/>
      <c r="R14" s="108"/>
      <c r="S14" s="108"/>
      <c r="T14" s="443" t="s">
        <v>126</v>
      </c>
    </row>
    <row r="15" spans="1:20">
      <c r="A15" s="110" t="s">
        <v>134</v>
      </c>
      <c r="B15" s="52" t="s">
        <v>97</v>
      </c>
      <c r="C15" s="53">
        <v>15</v>
      </c>
      <c r="D15" s="111">
        <f>C14+C15+C16</f>
        <v>36</v>
      </c>
      <c r="E15" s="52" t="s">
        <v>103</v>
      </c>
      <c r="F15" s="53">
        <v>380</v>
      </c>
      <c r="G15" s="111">
        <f>F14+F15+F16</f>
        <v>1140</v>
      </c>
      <c r="H15" s="111"/>
      <c r="I15" s="112">
        <f>D15*'ceny opatření IP'!E10</f>
        <v>0</v>
      </c>
      <c r="J15" s="113">
        <f>G15*'ceny opatření IP'!E18</f>
        <v>0</v>
      </c>
      <c r="K15" s="113"/>
      <c r="L15" s="325">
        <v>1152</v>
      </c>
      <c r="M15" s="113">
        <f>L15*'ceny opatření IP'!D28</f>
        <v>0</v>
      </c>
      <c r="N15" s="113">
        <f>L15*'ceny opatření IP'!D29</f>
        <v>0</v>
      </c>
      <c r="O15" s="114">
        <f>I15+J15+M15+N15</f>
        <v>0</v>
      </c>
      <c r="P15" s="111">
        <v>571</v>
      </c>
      <c r="Q15" s="115"/>
      <c r="R15" s="111">
        <v>0.2787</v>
      </c>
      <c r="S15" s="138">
        <f>O15/R15</f>
        <v>0</v>
      </c>
      <c r="T15" s="444"/>
    </row>
    <row r="16" spans="1:20" ht="13.5" thickBot="1">
      <c r="A16" s="116"/>
      <c r="B16" s="52" t="s">
        <v>101</v>
      </c>
      <c r="C16" s="53">
        <v>12</v>
      </c>
      <c r="D16" s="118"/>
      <c r="E16" s="52" t="s">
        <v>98</v>
      </c>
      <c r="F16" s="53">
        <v>380</v>
      </c>
      <c r="G16" s="118"/>
      <c r="H16" s="118"/>
      <c r="I16" s="119"/>
      <c r="J16" s="119"/>
      <c r="K16" s="119"/>
      <c r="L16" s="119"/>
      <c r="M16" s="119"/>
      <c r="N16" s="119"/>
      <c r="O16" s="120"/>
      <c r="P16" s="121"/>
      <c r="Q16" s="122"/>
      <c r="R16" s="123"/>
      <c r="S16" s="123"/>
      <c r="T16" s="445"/>
    </row>
    <row r="17" spans="1:20" ht="26.25" thickBot="1">
      <c r="A17" s="139" t="s">
        <v>135</v>
      </c>
      <c r="B17" s="140" t="s">
        <v>136</v>
      </c>
      <c r="C17" s="141">
        <v>35</v>
      </c>
      <c r="D17" s="141">
        <f>C17</f>
        <v>35</v>
      </c>
      <c r="E17" s="142"/>
      <c r="F17" s="143"/>
      <c r="G17" s="141"/>
      <c r="H17" s="141">
        <v>2928</v>
      </c>
      <c r="I17" s="144">
        <f>D17*'ceny opatření IP'!E10</f>
        <v>0</v>
      </c>
      <c r="J17" s="145"/>
      <c r="K17" s="145">
        <f>H17*'ceny opatření IP'!E24</f>
        <v>0</v>
      </c>
      <c r="L17" s="145"/>
      <c r="M17" s="145"/>
      <c r="N17" s="145"/>
      <c r="O17" s="146">
        <f>I17+K17</f>
        <v>0</v>
      </c>
      <c r="P17" s="141">
        <v>591</v>
      </c>
      <c r="Q17" s="147">
        <f>O17/P17*100</f>
        <v>0</v>
      </c>
      <c r="R17" s="111">
        <v>0.29630000000000001</v>
      </c>
      <c r="S17" s="140"/>
      <c r="T17" s="148" t="s">
        <v>129</v>
      </c>
    </row>
    <row r="18" spans="1:20">
      <c r="A18" s="100"/>
      <c r="B18" s="101" t="s">
        <v>136</v>
      </c>
      <c r="C18" s="102">
        <v>9</v>
      </c>
      <c r="D18" s="103"/>
      <c r="E18" s="126"/>
      <c r="F18" s="127"/>
      <c r="G18" s="103"/>
      <c r="H18" s="103"/>
      <c r="I18" s="104"/>
      <c r="J18" s="104"/>
      <c r="K18" s="104"/>
      <c r="L18" s="104"/>
      <c r="M18" s="104"/>
      <c r="N18" s="104"/>
      <c r="O18" s="105"/>
      <c r="P18" s="106"/>
      <c r="Q18" s="107"/>
      <c r="R18" s="108"/>
      <c r="S18" s="108"/>
      <c r="T18" s="436" t="s">
        <v>129</v>
      </c>
    </row>
    <row r="19" spans="1:20">
      <c r="A19" s="110"/>
      <c r="B19" s="52" t="s">
        <v>137</v>
      </c>
      <c r="C19" s="53">
        <v>8</v>
      </c>
      <c r="D19" s="111"/>
      <c r="E19" s="149"/>
      <c r="F19" s="150"/>
      <c r="G19" s="111"/>
      <c r="H19" s="111"/>
      <c r="I19" s="151"/>
      <c r="J19" s="152"/>
      <c r="K19" s="152"/>
      <c r="L19" s="152"/>
      <c r="M19" s="152"/>
      <c r="N19" s="152"/>
      <c r="O19" s="153"/>
      <c r="P19" s="154"/>
      <c r="Q19" s="155"/>
      <c r="R19" s="131"/>
      <c r="S19" s="131"/>
      <c r="T19" s="441"/>
    </row>
    <row r="20" spans="1:20">
      <c r="A20" s="110" t="s">
        <v>138</v>
      </c>
      <c r="B20" s="52" t="s">
        <v>139</v>
      </c>
      <c r="C20" s="53">
        <v>8</v>
      </c>
      <c r="D20" s="111">
        <f>C18+C19+C20+C21</f>
        <v>33</v>
      </c>
      <c r="E20" s="149"/>
      <c r="F20" s="150"/>
      <c r="G20" s="111"/>
      <c r="H20" s="111">
        <v>2208</v>
      </c>
      <c r="I20" s="112">
        <f>D20*'ceny opatření IP'!E10</f>
        <v>0</v>
      </c>
      <c r="J20" s="152"/>
      <c r="K20" s="113">
        <f>H20*'ceny opatření IP'!E24</f>
        <v>0</v>
      </c>
      <c r="L20" s="113"/>
      <c r="M20" s="113"/>
      <c r="N20" s="113"/>
      <c r="O20" s="114">
        <f>I20+K20</f>
        <v>0</v>
      </c>
      <c r="P20" s="111">
        <v>448</v>
      </c>
      <c r="Q20" s="115">
        <f>O20/P20*100</f>
        <v>0</v>
      </c>
      <c r="R20" s="111">
        <v>0.22409999999999999</v>
      </c>
      <c r="S20" s="131"/>
      <c r="T20" s="441"/>
    </row>
    <row r="21" spans="1:20" ht="13.5" thickBot="1">
      <c r="A21" s="156"/>
      <c r="B21" s="43" t="s">
        <v>140</v>
      </c>
      <c r="C21" s="117">
        <v>8</v>
      </c>
      <c r="D21" s="118"/>
      <c r="E21" s="157"/>
      <c r="F21" s="158"/>
      <c r="G21" s="118"/>
      <c r="H21" s="118"/>
      <c r="I21" s="159"/>
      <c r="J21" s="160"/>
      <c r="K21" s="160"/>
      <c r="L21" s="160"/>
      <c r="M21" s="160"/>
      <c r="N21" s="160"/>
      <c r="O21" s="161"/>
      <c r="P21" s="118"/>
      <c r="Q21" s="162"/>
      <c r="R21" s="123"/>
      <c r="S21" s="123"/>
      <c r="T21" s="442"/>
    </row>
    <row r="22" spans="1:20">
      <c r="A22" s="100"/>
      <c r="B22" s="101"/>
      <c r="C22" s="102"/>
      <c r="D22" s="103"/>
      <c r="E22" s="101" t="s">
        <v>96</v>
      </c>
      <c r="F22" s="102">
        <v>180</v>
      </c>
      <c r="G22" s="103"/>
      <c r="H22" s="103"/>
      <c r="I22" s="104"/>
      <c r="J22" s="104"/>
      <c r="K22" s="104"/>
      <c r="L22" s="104"/>
      <c r="M22" s="104"/>
      <c r="N22" s="104"/>
      <c r="O22" s="105"/>
      <c r="P22" s="106"/>
      <c r="Q22" s="107"/>
      <c r="R22" s="108"/>
      <c r="S22" s="108"/>
      <c r="T22" s="443" t="s">
        <v>126</v>
      </c>
    </row>
    <row r="23" spans="1:20">
      <c r="A23" s="110" t="s">
        <v>141</v>
      </c>
      <c r="B23" s="52"/>
      <c r="C23" s="53"/>
      <c r="D23" s="111"/>
      <c r="E23" s="52" t="s">
        <v>103</v>
      </c>
      <c r="F23" s="53">
        <v>180</v>
      </c>
      <c r="G23" s="111">
        <f>F22+F23+F24</f>
        <v>540</v>
      </c>
      <c r="H23" s="111">
        <v>1472</v>
      </c>
      <c r="I23" s="112"/>
      <c r="J23" s="113">
        <f>G23*'ceny opatření IP'!E18</f>
        <v>0</v>
      </c>
      <c r="K23" s="113">
        <f>H23*'ceny opatření IP'!E24</f>
        <v>0</v>
      </c>
      <c r="L23" s="113"/>
      <c r="M23" s="113"/>
      <c r="N23" s="113"/>
      <c r="O23" s="114">
        <f>J23+K23</f>
        <v>0</v>
      </c>
      <c r="P23" s="111">
        <v>564</v>
      </c>
      <c r="Q23" s="138"/>
      <c r="R23" s="111">
        <v>0.28179999999999999</v>
      </c>
      <c r="S23" s="163">
        <f>O23/R23</f>
        <v>0</v>
      </c>
      <c r="T23" s="444"/>
    </row>
    <row r="24" spans="1:20" ht="13.5" thickBot="1">
      <c r="A24" s="116"/>
      <c r="B24" s="43"/>
      <c r="C24" s="117"/>
      <c r="D24" s="118"/>
      <c r="E24" s="43" t="s">
        <v>98</v>
      </c>
      <c r="F24" s="117">
        <v>180</v>
      </c>
      <c r="G24" s="118"/>
      <c r="H24" s="118"/>
      <c r="I24" s="119"/>
      <c r="J24" s="119"/>
      <c r="K24" s="119"/>
      <c r="L24" s="119"/>
      <c r="M24" s="119"/>
      <c r="N24" s="119"/>
      <c r="O24" s="120"/>
      <c r="P24" s="121"/>
      <c r="Q24" s="122"/>
      <c r="R24" s="123"/>
      <c r="S24" s="123"/>
      <c r="T24" s="445"/>
    </row>
    <row r="25" spans="1:20">
      <c r="A25" s="100"/>
      <c r="B25" s="52" t="s">
        <v>136</v>
      </c>
      <c r="C25" s="53">
        <v>11</v>
      </c>
      <c r="D25" s="103"/>
      <c r="E25" s="126"/>
      <c r="F25" s="127"/>
      <c r="G25" s="103"/>
      <c r="H25" s="103"/>
      <c r="I25" s="104"/>
      <c r="J25" s="104"/>
      <c r="K25" s="104"/>
      <c r="L25" s="104"/>
      <c r="M25" s="104"/>
      <c r="N25" s="104"/>
      <c r="O25" s="105"/>
      <c r="P25" s="106"/>
      <c r="Q25" s="107"/>
      <c r="R25" s="108"/>
      <c r="S25" s="108"/>
      <c r="T25" s="436" t="s">
        <v>129</v>
      </c>
    </row>
    <row r="26" spans="1:20">
      <c r="A26" s="110" t="s">
        <v>142</v>
      </c>
      <c r="B26" s="52" t="s">
        <v>143</v>
      </c>
      <c r="C26" s="53">
        <v>11</v>
      </c>
      <c r="D26" s="111"/>
      <c r="E26" s="129"/>
      <c r="F26" s="130"/>
      <c r="G26" s="111"/>
      <c r="H26" s="111"/>
      <c r="I26" s="112"/>
      <c r="J26" s="113"/>
      <c r="K26" s="113"/>
      <c r="L26" s="113"/>
      <c r="M26" s="113"/>
      <c r="N26" s="113"/>
      <c r="O26" s="114"/>
      <c r="P26" s="111"/>
      <c r="Q26" s="115"/>
      <c r="R26" s="111"/>
      <c r="S26" s="131"/>
      <c r="T26" s="437"/>
    </row>
    <row r="27" spans="1:20">
      <c r="A27" s="110"/>
      <c r="B27" s="52" t="s">
        <v>139</v>
      </c>
      <c r="C27" s="53">
        <v>11</v>
      </c>
      <c r="D27" s="111">
        <f>C25+C26+C27+C28</f>
        <v>44</v>
      </c>
      <c r="E27" s="164"/>
      <c r="F27" s="165"/>
      <c r="G27" s="111"/>
      <c r="H27" s="111">
        <v>2877</v>
      </c>
      <c r="I27" s="112">
        <f>D27*'ceny opatření IP'!E10</f>
        <v>0</v>
      </c>
      <c r="J27" s="113"/>
      <c r="K27" s="113">
        <f>H27*'ceny opatření IP'!E24</f>
        <v>0</v>
      </c>
      <c r="L27" s="113"/>
      <c r="M27" s="113"/>
      <c r="N27" s="113"/>
      <c r="O27" s="114">
        <f>I27+K27</f>
        <v>0</v>
      </c>
      <c r="P27" s="111">
        <v>584</v>
      </c>
      <c r="Q27" s="115">
        <f>O27/P27*100</f>
        <v>0</v>
      </c>
      <c r="R27" s="111">
        <v>0.29210000000000003</v>
      </c>
      <c r="S27" s="131"/>
      <c r="T27" s="437"/>
    </row>
    <row r="28" spans="1:20" ht="13.5" thickBot="1">
      <c r="A28" s="166"/>
      <c r="B28" s="167" t="s">
        <v>140</v>
      </c>
      <c r="C28" s="168">
        <v>11</v>
      </c>
      <c r="D28" s="111"/>
      <c r="E28" s="169"/>
      <c r="F28" s="168"/>
      <c r="G28" s="111"/>
      <c r="H28" s="111"/>
      <c r="I28" s="152"/>
      <c r="J28" s="152"/>
      <c r="K28" s="152"/>
      <c r="L28" s="152"/>
      <c r="M28" s="152"/>
      <c r="N28" s="152"/>
      <c r="O28" s="153"/>
      <c r="P28" s="154"/>
      <c r="Q28" s="155"/>
      <c r="R28" s="131"/>
      <c r="S28" s="131"/>
      <c r="T28" s="438"/>
    </row>
    <row r="29" spans="1:20">
      <c r="A29" s="100"/>
      <c r="B29" s="101" t="s">
        <v>144</v>
      </c>
      <c r="C29" s="102">
        <v>12</v>
      </c>
      <c r="D29" s="103"/>
      <c r="E29" s="126"/>
      <c r="F29" s="127"/>
      <c r="G29" s="103"/>
      <c r="H29" s="103"/>
      <c r="I29" s="104"/>
      <c r="J29" s="104"/>
      <c r="K29" s="104"/>
      <c r="L29" s="104"/>
      <c r="M29" s="104"/>
      <c r="N29" s="104"/>
      <c r="O29" s="105"/>
      <c r="P29" s="106"/>
      <c r="Q29" s="107"/>
      <c r="R29" s="108"/>
      <c r="S29" s="108"/>
      <c r="T29" s="436" t="s">
        <v>129</v>
      </c>
    </row>
    <row r="30" spans="1:20">
      <c r="A30" s="110" t="s">
        <v>145</v>
      </c>
      <c r="B30" s="52" t="s">
        <v>143</v>
      </c>
      <c r="C30" s="53">
        <v>12</v>
      </c>
      <c r="D30" s="111"/>
      <c r="E30" s="129"/>
      <c r="F30" s="130"/>
      <c r="G30" s="111"/>
      <c r="H30" s="111"/>
      <c r="I30" s="112"/>
      <c r="J30" s="113"/>
      <c r="K30" s="113"/>
      <c r="L30" s="113"/>
      <c r="M30" s="113"/>
      <c r="N30" s="113"/>
      <c r="O30" s="114"/>
      <c r="P30" s="111"/>
      <c r="Q30" s="115"/>
      <c r="R30" s="111"/>
      <c r="S30" s="131"/>
      <c r="T30" s="439"/>
    </row>
    <row r="31" spans="1:20">
      <c r="A31" s="110"/>
      <c r="B31" s="52" t="s">
        <v>146</v>
      </c>
      <c r="C31" s="53">
        <v>11</v>
      </c>
      <c r="D31" s="111">
        <f>C29+C30+C31+C32</f>
        <v>46</v>
      </c>
      <c r="E31" s="164"/>
      <c r="F31" s="165"/>
      <c r="G31" s="111"/>
      <c r="H31" s="111">
        <v>3017</v>
      </c>
      <c r="I31" s="112">
        <f>D31*'ceny opatření IP'!E10</f>
        <v>0</v>
      </c>
      <c r="J31" s="113"/>
      <c r="K31" s="113">
        <f>H31*'ceny opatření IP'!E24</f>
        <v>0</v>
      </c>
      <c r="L31" s="113"/>
      <c r="M31" s="113"/>
      <c r="N31" s="113"/>
      <c r="O31" s="114">
        <f>I31+K31</f>
        <v>0</v>
      </c>
      <c r="P31" s="111">
        <v>621</v>
      </c>
      <c r="Q31" s="115">
        <f>O31/P31*100</f>
        <v>0</v>
      </c>
      <c r="R31" s="111">
        <v>0.30630000000000002</v>
      </c>
      <c r="S31" s="131"/>
      <c r="T31" s="439"/>
    </row>
    <row r="32" spans="1:20" ht="13.5" thickBot="1">
      <c r="A32" s="116"/>
      <c r="B32" s="43" t="s">
        <v>140</v>
      </c>
      <c r="C32" s="117">
        <v>11</v>
      </c>
      <c r="D32" s="118"/>
      <c r="E32" s="133"/>
      <c r="F32" s="117"/>
      <c r="G32" s="118"/>
      <c r="H32" s="118"/>
      <c r="I32" s="119"/>
      <c r="J32" s="119"/>
      <c r="K32" s="119"/>
      <c r="L32" s="119"/>
      <c r="M32" s="119"/>
      <c r="N32" s="119"/>
      <c r="O32" s="120"/>
      <c r="P32" s="121"/>
      <c r="Q32" s="122"/>
      <c r="R32" s="123"/>
      <c r="S32" s="123"/>
      <c r="T32" s="440"/>
    </row>
    <row r="33" spans="1:20">
      <c r="A33" s="100"/>
      <c r="B33" s="101" t="s">
        <v>147</v>
      </c>
      <c r="C33" s="102">
        <v>15</v>
      </c>
      <c r="D33" s="103"/>
      <c r="E33" s="126"/>
      <c r="F33" s="127"/>
      <c r="G33" s="103"/>
      <c r="H33" s="103"/>
      <c r="I33" s="104"/>
      <c r="J33" s="104"/>
      <c r="K33" s="104"/>
      <c r="L33" s="104"/>
      <c r="M33" s="104"/>
      <c r="N33" s="104"/>
      <c r="O33" s="105"/>
      <c r="P33" s="106"/>
      <c r="Q33" s="107"/>
      <c r="R33" s="108"/>
      <c r="S33" s="108"/>
      <c r="T33" s="436" t="s">
        <v>129</v>
      </c>
    </row>
    <row r="34" spans="1:20">
      <c r="A34" s="110" t="s">
        <v>148</v>
      </c>
      <c r="B34" s="52" t="s">
        <v>149</v>
      </c>
      <c r="C34" s="53">
        <v>9</v>
      </c>
      <c r="D34" s="111"/>
      <c r="E34" s="129"/>
      <c r="F34" s="130"/>
      <c r="G34" s="111"/>
      <c r="H34" s="111"/>
      <c r="I34" s="112"/>
      <c r="J34" s="113"/>
      <c r="K34" s="113"/>
      <c r="L34" s="113"/>
      <c r="M34" s="113"/>
      <c r="N34" s="113"/>
      <c r="O34" s="114"/>
      <c r="P34" s="111"/>
      <c r="Q34" s="115"/>
      <c r="R34" s="131"/>
      <c r="S34" s="131"/>
      <c r="T34" s="441"/>
    </row>
    <row r="35" spans="1:20">
      <c r="A35" s="110"/>
      <c r="B35" s="52" t="s">
        <v>150</v>
      </c>
      <c r="C35" s="53">
        <v>18</v>
      </c>
      <c r="D35" s="111">
        <f>C33+C34+C35+C36</f>
        <v>60</v>
      </c>
      <c r="E35" s="164"/>
      <c r="F35" s="165"/>
      <c r="G35" s="111"/>
      <c r="H35" s="111">
        <v>3953</v>
      </c>
      <c r="I35" s="112">
        <f>D35*'ceny opatření IP'!E10</f>
        <v>0</v>
      </c>
      <c r="J35" s="113"/>
      <c r="K35" s="113">
        <f>H35*'ceny opatření IP'!E24</f>
        <v>0</v>
      </c>
      <c r="L35" s="113"/>
      <c r="M35" s="113"/>
      <c r="N35" s="113"/>
      <c r="O35" s="114">
        <f>I35+K35</f>
        <v>0</v>
      </c>
      <c r="P35" s="111">
        <v>806</v>
      </c>
      <c r="Q35" s="115">
        <f>O35/P35*100</f>
        <v>0</v>
      </c>
      <c r="R35" s="111">
        <v>0.40129999999999999</v>
      </c>
      <c r="S35" s="131"/>
      <c r="T35" s="441"/>
    </row>
    <row r="36" spans="1:20" ht="13.5" thickBot="1">
      <c r="A36" s="116"/>
      <c r="B36" s="43" t="s">
        <v>151</v>
      </c>
      <c r="C36" s="117">
        <v>18</v>
      </c>
      <c r="D36" s="118"/>
      <c r="E36" s="133"/>
      <c r="F36" s="117"/>
      <c r="G36" s="118"/>
      <c r="H36" s="118"/>
      <c r="I36" s="119"/>
      <c r="J36" s="119"/>
      <c r="K36" s="119"/>
      <c r="L36" s="119"/>
      <c r="M36" s="119"/>
      <c r="N36" s="119"/>
      <c r="O36" s="120"/>
      <c r="P36" s="121"/>
      <c r="Q36" s="122"/>
      <c r="R36" s="123"/>
      <c r="S36" s="123"/>
      <c r="T36" s="442"/>
    </row>
    <row r="37" spans="1:20">
      <c r="A37" s="100"/>
      <c r="B37" s="101" t="s">
        <v>147</v>
      </c>
      <c r="C37" s="102">
        <v>16</v>
      </c>
      <c r="D37" s="103"/>
      <c r="E37" s="126"/>
      <c r="F37" s="127"/>
      <c r="G37" s="103"/>
      <c r="H37" s="103"/>
      <c r="I37" s="104"/>
      <c r="J37" s="104"/>
      <c r="K37" s="104"/>
      <c r="L37" s="104"/>
      <c r="M37" s="104"/>
      <c r="N37" s="104"/>
      <c r="O37" s="105"/>
      <c r="P37" s="106"/>
      <c r="Q37" s="107"/>
      <c r="R37" s="108"/>
      <c r="S37" s="108"/>
      <c r="T37" s="436" t="s">
        <v>129</v>
      </c>
    </row>
    <row r="38" spans="1:20">
      <c r="A38" s="110" t="s">
        <v>152</v>
      </c>
      <c r="B38" s="52" t="s">
        <v>150</v>
      </c>
      <c r="C38" s="53">
        <v>28</v>
      </c>
      <c r="D38" s="111">
        <f>C37+C38+C39</f>
        <v>73</v>
      </c>
      <c r="E38" s="129"/>
      <c r="F38" s="130"/>
      <c r="G38" s="111"/>
      <c r="H38" s="111">
        <v>4400</v>
      </c>
      <c r="I38" s="112">
        <f>D38*'ceny opatření IP'!E10</f>
        <v>0</v>
      </c>
      <c r="J38" s="113"/>
      <c r="K38" s="113">
        <f>H38*'ceny opatření IP'!E24</f>
        <v>0</v>
      </c>
      <c r="L38" s="113"/>
      <c r="M38" s="113"/>
      <c r="N38" s="113"/>
      <c r="O38" s="114">
        <f>I38+K38</f>
        <v>0</v>
      </c>
      <c r="P38" s="111">
        <v>900</v>
      </c>
      <c r="Q38" s="115">
        <f>O38/P38*100</f>
        <v>0</v>
      </c>
      <c r="R38" s="111">
        <v>0.44729999999999998</v>
      </c>
      <c r="S38" s="131"/>
      <c r="T38" s="439"/>
    </row>
    <row r="39" spans="1:20" ht="13.5" thickBot="1">
      <c r="A39" s="116"/>
      <c r="B39" s="43" t="s">
        <v>151</v>
      </c>
      <c r="C39" s="117">
        <v>29</v>
      </c>
      <c r="D39" s="118"/>
      <c r="E39" s="133"/>
      <c r="F39" s="117"/>
      <c r="G39" s="118"/>
      <c r="H39" s="118"/>
      <c r="I39" s="119"/>
      <c r="J39" s="119"/>
      <c r="K39" s="119"/>
      <c r="L39" s="119"/>
      <c r="M39" s="119"/>
      <c r="N39" s="119"/>
      <c r="O39" s="120"/>
      <c r="P39" s="121"/>
      <c r="Q39" s="122"/>
      <c r="R39" s="123"/>
      <c r="S39" s="123"/>
      <c r="T39" s="440"/>
    </row>
    <row r="40" spans="1:20">
      <c r="A40" s="170"/>
      <c r="B40" s="171"/>
      <c r="C40" s="171"/>
      <c r="D40" s="171"/>
      <c r="E40" s="1"/>
      <c r="F40" s="1"/>
      <c r="G40" s="1"/>
      <c r="H40" s="1"/>
      <c r="I40" s="1"/>
      <c r="J40" s="1"/>
      <c r="K40" s="36"/>
      <c r="L40" s="36"/>
      <c r="M40" s="36"/>
      <c r="N40" s="36"/>
      <c r="O40" s="1"/>
      <c r="P40" s="172">
        <f>SUM(P5:P39)</f>
        <v>6363</v>
      </c>
      <c r="Q40" s="1"/>
      <c r="R40" s="172">
        <f>SUM(R5:R39)</f>
        <v>3.1747999999999998</v>
      </c>
      <c r="S40" s="1"/>
      <c r="T40" s="1"/>
    </row>
    <row r="41" spans="1:20">
      <c r="A41" s="2"/>
      <c r="B41" s="171"/>
      <c r="C41" s="171"/>
      <c r="D41" s="171"/>
      <c r="E41" s="1"/>
      <c r="F41" s="1"/>
      <c r="G41" s="1"/>
      <c r="H41" s="1"/>
      <c r="I41" s="1"/>
      <c r="J41" s="1"/>
      <c r="K41" s="173"/>
      <c r="L41" s="173"/>
      <c r="M41" s="173"/>
      <c r="N41" s="173"/>
      <c r="O41" s="1"/>
      <c r="P41" s="1"/>
      <c r="Q41" s="1"/>
      <c r="R41" s="1"/>
      <c r="S41" s="1"/>
      <c r="T41" s="1"/>
    </row>
    <row r="42" spans="1:20">
      <c r="A42" s="96"/>
      <c r="B42" s="171"/>
      <c r="C42" s="171"/>
      <c r="D42" s="171"/>
      <c r="E42" s="1"/>
      <c r="F42" s="1"/>
      <c r="G42" s="1"/>
      <c r="H42" s="1"/>
      <c r="I42" s="174">
        <f>I6+I9+I12+I15+I17+I20+I27+I31+I35+I38</f>
        <v>0</v>
      </c>
      <c r="J42" s="174">
        <f>J6+J15+J23</f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96"/>
      <c r="B43" s="171"/>
      <c r="C43" s="171"/>
      <c r="D43" s="17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>
      <c r="A44" s="76" t="s">
        <v>153</v>
      </c>
      <c r="B44" s="77"/>
      <c r="C44" s="77"/>
      <c r="D44" s="77"/>
      <c r="E44" s="46"/>
      <c r="F44" s="46"/>
      <c r="G44" s="46"/>
      <c r="H44" s="46"/>
      <c r="I44" s="46"/>
      <c r="J44" s="39"/>
      <c r="K44" s="39"/>
      <c r="L44" s="39"/>
      <c r="M44" s="39"/>
      <c r="N44" s="39"/>
      <c r="O44" s="78">
        <f>O6+O9+O12+O15+O17+O20+O23+O27+O31+O35+O38</f>
        <v>0</v>
      </c>
      <c r="P44" s="1"/>
      <c r="Q44" s="1"/>
      <c r="R44" s="1"/>
      <c r="S44" s="1"/>
      <c r="T44" s="1"/>
    </row>
    <row r="45" spans="1:20" ht="15.75">
      <c r="A45" s="76" t="s">
        <v>4</v>
      </c>
      <c r="B45" s="46"/>
      <c r="C45" s="46"/>
      <c r="D45" s="46"/>
      <c r="E45" s="46"/>
      <c r="F45" s="46"/>
      <c r="G45" s="46"/>
      <c r="H45" s="46"/>
      <c r="I45" s="46"/>
      <c r="J45" s="39"/>
      <c r="K45" s="39"/>
      <c r="L45" s="39"/>
      <c r="M45" s="39"/>
      <c r="N45" s="39"/>
      <c r="O45" s="79">
        <f>O44/100*21</f>
        <v>0</v>
      </c>
      <c r="P45" s="1"/>
      <c r="Q45" s="1"/>
      <c r="R45" s="1"/>
      <c r="S45" s="1"/>
      <c r="T45" s="1"/>
    </row>
    <row r="46" spans="1:20" ht="15.75">
      <c r="A46" s="80" t="s">
        <v>154</v>
      </c>
      <c r="B46" s="47"/>
      <c r="C46" s="47"/>
      <c r="D46" s="47"/>
      <c r="E46" s="47"/>
      <c r="F46" s="47"/>
      <c r="G46" s="47"/>
      <c r="H46" s="47"/>
      <c r="I46" s="47"/>
      <c r="J46" s="49"/>
      <c r="K46" s="49"/>
      <c r="L46" s="49"/>
      <c r="M46" s="49"/>
      <c r="N46" s="49"/>
      <c r="O46" s="81">
        <f>SUM(O44:O45)</f>
        <v>0</v>
      </c>
      <c r="P46" s="1"/>
      <c r="Q46" s="1"/>
      <c r="R46" s="1"/>
      <c r="S46" s="1"/>
      <c r="T46" s="1"/>
    </row>
  </sheetData>
  <mergeCells count="10">
    <mergeCell ref="T25:T28"/>
    <mergeCell ref="T29:T32"/>
    <mergeCell ref="T33:T36"/>
    <mergeCell ref="T37:T39"/>
    <mergeCell ref="T5:T7"/>
    <mergeCell ref="T8:T10"/>
    <mergeCell ref="T11:T13"/>
    <mergeCell ref="T14:T16"/>
    <mergeCell ref="T18:T21"/>
    <mergeCell ref="T22:T24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workbookViewId="0">
      <selection activeCell="H11" sqref="H11"/>
    </sheetView>
  </sheetViews>
  <sheetFormatPr defaultRowHeight="12.75"/>
  <cols>
    <col min="2" max="2" width="21.85546875" customWidth="1"/>
    <col min="5" max="5" width="17.85546875" customWidth="1"/>
    <col min="8" max="8" width="11.7109375" customWidth="1"/>
    <col min="9" max="9" width="19.85546875" customWidth="1"/>
    <col min="10" max="10" width="12.5703125" customWidth="1"/>
    <col min="11" max="11" width="13.7109375" customWidth="1"/>
    <col min="12" max="14" width="13.7109375" style="278" customWidth="1"/>
    <col min="15" max="15" width="16.7109375" customWidth="1"/>
  </cols>
  <sheetData>
    <row r="1" spans="1:20" ht="18">
      <c r="A1" s="357" t="s">
        <v>113</v>
      </c>
      <c r="B1" s="357"/>
      <c r="C1" s="357"/>
      <c r="D1" s="355"/>
      <c r="E1" s="355"/>
    </row>
    <row r="2" spans="1:20" ht="18">
      <c r="A2" s="274" t="s">
        <v>249</v>
      </c>
      <c r="B2" s="275"/>
      <c r="C2" s="276"/>
      <c r="D2" s="275"/>
      <c r="E2" s="27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96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51.75" thickBot="1">
      <c r="A4" s="326" t="s">
        <v>116</v>
      </c>
      <c r="B4" s="326" t="s">
        <v>117</v>
      </c>
      <c r="C4" s="326" t="s">
        <v>23</v>
      </c>
      <c r="D4" s="326" t="s">
        <v>24</v>
      </c>
      <c r="E4" s="326" t="s">
        <v>88</v>
      </c>
      <c r="F4" s="326" t="s">
        <v>89</v>
      </c>
      <c r="G4" s="326" t="s">
        <v>90</v>
      </c>
      <c r="H4" s="326" t="s">
        <v>237</v>
      </c>
      <c r="I4" s="326" t="s">
        <v>256</v>
      </c>
      <c r="J4" s="326" t="s">
        <v>118</v>
      </c>
      <c r="K4" s="326" t="s">
        <v>155</v>
      </c>
      <c r="L4" s="50" t="s">
        <v>92</v>
      </c>
      <c r="M4" s="50" t="s">
        <v>93</v>
      </c>
      <c r="N4" s="50" t="s">
        <v>94</v>
      </c>
      <c r="O4" s="332" t="s">
        <v>119</v>
      </c>
      <c r="P4" s="99" t="s">
        <v>120</v>
      </c>
      <c r="Q4" s="99" t="s">
        <v>121</v>
      </c>
      <c r="R4" s="99" t="s">
        <v>122</v>
      </c>
      <c r="S4" s="99" t="s">
        <v>123</v>
      </c>
      <c r="T4" s="99" t="s">
        <v>124</v>
      </c>
    </row>
    <row r="5" spans="1:20">
      <c r="A5" s="100"/>
      <c r="B5" s="101" t="s">
        <v>59</v>
      </c>
      <c r="C5" s="102">
        <v>4</v>
      </c>
      <c r="D5" s="103"/>
      <c r="E5" s="101" t="s">
        <v>102</v>
      </c>
      <c r="F5" s="102">
        <v>120</v>
      </c>
      <c r="G5" s="103"/>
      <c r="H5" s="103"/>
      <c r="I5" s="104"/>
      <c r="J5" s="104"/>
      <c r="K5" s="104"/>
      <c r="L5" s="104"/>
      <c r="M5" s="104"/>
      <c r="N5" s="104"/>
      <c r="O5" s="330"/>
      <c r="P5" s="106"/>
      <c r="Q5" s="107"/>
      <c r="R5" s="108"/>
      <c r="S5" s="109"/>
      <c r="T5" s="436" t="s">
        <v>126</v>
      </c>
    </row>
    <row r="6" spans="1:20">
      <c r="A6" s="110" t="s">
        <v>156</v>
      </c>
      <c r="B6" s="52" t="s">
        <v>25</v>
      </c>
      <c r="C6" s="53">
        <v>4</v>
      </c>
      <c r="D6" s="111">
        <f>C5+C6+C7</f>
        <v>12</v>
      </c>
      <c r="E6" s="52" t="s">
        <v>98</v>
      </c>
      <c r="F6" s="53">
        <v>120</v>
      </c>
      <c r="G6" s="111">
        <f>F5+F6+F7</f>
        <v>360</v>
      </c>
      <c r="H6" s="111">
        <v>215</v>
      </c>
      <c r="I6" s="175">
        <f>D6*'ceny opatření IP'!E10</f>
        <v>0</v>
      </c>
      <c r="J6" s="113">
        <f>G6*'ceny opatření IP'!E18</f>
        <v>0</v>
      </c>
      <c r="K6" s="113">
        <f>H6*'ceny opatření IP'!E24</f>
        <v>0</v>
      </c>
      <c r="L6" s="111">
        <v>444</v>
      </c>
      <c r="M6" s="113">
        <f>L6*'ceny opatření IP'!D28</f>
        <v>0</v>
      </c>
      <c r="N6" s="113">
        <f>L6*'ceny opatření IP'!D29</f>
        <v>0</v>
      </c>
      <c r="O6" s="327">
        <f>I6+J6+K6+M6+N6</f>
        <v>0</v>
      </c>
      <c r="P6" s="111">
        <v>217</v>
      </c>
      <c r="Q6" s="115"/>
      <c r="R6" s="111">
        <v>0.1186</v>
      </c>
      <c r="S6" s="115">
        <f>O6/R6</f>
        <v>0</v>
      </c>
      <c r="T6" s="446"/>
    </row>
    <row r="7" spans="1:20" ht="13.5" thickBot="1">
      <c r="A7" s="116"/>
      <c r="B7" s="43" t="s">
        <v>125</v>
      </c>
      <c r="C7" s="117">
        <v>4</v>
      </c>
      <c r="D7" s="118"/>
      <c r="E7" s="43" t="s">
        <v>96</v>
      </c>
      <c r="F7" s="117">
        <v>120</v>
      </c>
      <c r="G7" s="118"/>
      <c r="H7" s="118"/>
      <c r="I7" s="119"/>
      <c r="J7" s="119"/>
      <c r="K7" s="119"/>
      <c r="L7" s="119"/>
      <c r="M7" s="119"/>
      <c r="N7" s="119"/>
      <c r="O7" s="328"/>
      <c r="P7" s="121"/>
      <c r="Q7" s="122"/>
      <c r="R7" s="123"/>
      <c r="S7" s="124"/>
      <c r="T7" s="447"/>
    </row>
    <row r="8" spans="1:20">
      <c r="A8" s="128"/>
      <c r="B8" s="52" t="s">
        <v>125</v>
      </c>
      <c r="C8" s="53">
        <v>8</v>
      </c>
      <c r="D8" s="111"/>
      <c r="E8" s="149"/>
      <c r="F8" s="150"/>
      <c r="G8" s="111"/>
      <c r="H8" s="111"/>
      <c r="I8" s="152"/>
      <c r="J8" s="152"/>
      <c r="K8" s="152"/>
      <c r="L8" s="152"/>
      <c r="M8" s="152"/>
      <c r="N8" s="152"/>
      <c r="O8" s="329"/>
      <c r="P8" s="154"/>
      <c r="Q8" s="155"/>
      <c r="R8" s="131"/>
      <c r="S8" s="131"/>
      <c r="T8" s="437" t="s">
        <v>157</v>
      </c>
    </row>
    <row r="9" spans="1:20">
      <c r="A9" s="128" t="s">
        <v>127</v>
      </c>
      <c r="B9" s="52" t="s">
        <v>97</v>
      </c>
      <c r="C9" s="53">
        <v>8</v>
      </c>
      <c r="D9" s="111">
        <f>C8+C9+C10</f>
        <v>23</v>
      </c>
      <c r="E9" s="129"/>
      <c r="F9" s="130"/>
      <c r="G9" s="111"/>
      <c r="H9" s="111">
        <v>2304</v>
      </c>
      <c r="I9" s="175">
        <f>D9*'ceny opatření IP'!E10</f>
        <v>0</v>
      </c>
      <c r="J9" s="113"/>
      <c r="K9" s="113">
        <f>H9*'ceny opatření IP'!E24</f>
        <v>0</v>
      </c>
      <c r="L9" s="113"/>
      <c r="M9" s="113"/>
      <c r="N9" s="113"/>
      <c r="O9" s="327">
        <f>I9+K9</f>
        <v>0</v>
      </c>
      <c r="P9" s="111">
        <v>465</v>
      </c>
      <c r="Q9" s="176">
        <f>O9/P9*100</f>
        <v>0</v>
      </c>
      <c r="R9" s="111">
        <v>0.23269999999999999</v>
      </c>
      <c r="S9" s="131"/>
      <c r="T9" s="446"/>
    </row>
    <row r="10" spans="1:20" ht="13.5" thickBot="1">
      <c r="A10" s="128"/>
      <c r="B10" s="167" t="s">
        <v>101</v>
      </c>
      <c r="C10" s="168">
        <v>7</v>
      </c>
      <c r="D10" s="111"/>
      <c r="E10" s="164"/>
      <c r="F10" s="165"/>
      <c r="G10" s="111"/>
      <c r="H10" s="111"/>
      <c r="I10" s="112"/>
      <c r="J10" s="113"/>
      <c r="K10" s="113"/>
      <c r="L10" s="113"/>
      <c r="M10" s="113"/>
      <c r="N10" s="113"/>
      <c r="O10" s="327"/>
      <c r="P10" s="111"/>
      <c r="Q10" s="115"/>
      <c r="R10" s="111"/>
      <c r="S10" s="131"/>
      <c r="T10" s="446"/>
    </row>
    <row r="11" spans="1:20">
      <c r="A11" s="125"/>
      <c r="B11" s="101" t="s">
        <v>158</v>
      </c>
      <c r="C11" s="102">
        <v>19</v>
      </c>
      <c r="D11" s="134"/>
      <c r="E11" s="126"/>
      <c r="F11" s="127"/>
      <c r="G11" s="103"/>
      <c r="H11" s="103"/>
      <c r="I11" s="104"/>
      <c r="J11" s="104"/>
      <c r="K11" s="104"/>
      <c r="L11" s="104"/>
      <c r="M11" s="104"/>
      <c r="N11" s="104"/>
      <c r="O11" s="330"/>
      <c r="P11" s="106"/>
      <c r="Q11" s="107"/>
      <c r="R11" s="108"/>
      <c r="S11" s="108"/>
      <c r="T11" s="436" t="s">
        <v>129</v>
      </c>
    </row>
    <row r="12" spans="1:20">
      <c r="A12" s="128" t="s">
        <v>130</v>
      </c>
      <c r="B12" s="52" t="s">
        <v>136</v>
      </c>
      <c r="C12" s="53">
        <v>8</v>
      </c>
      <c r="D12" s="135"/>
      <c r="E12" s="129"/>
      <c r="F12" s="130"/>
      <c r="G12" s="111"/>
      <c r="H12" s="111"/>
      <c r="I12" s="112"/>
      <c r="J12" s="113"/>
      <c r="K12" s="113"/>
      <c r="L12" s="113"/>
      <c r="M12" s="113"/>
      <c r="N12" s="113"/>
      <c r="O12" s="327"/>
      <c r="P12" s="111"/>
      <c r="Q12" s="115"/>
      <c r="R12" s="111"/>
      <c r="S12" s="136"/>
      <c r="T12" s="446"/>
    </row>
    <row r="13" spans="1:20">
      <c r="A13" s="128"/>
      <c r="B13" s="52" t="s">
        <v>131</v>
      </c>
      <c r="C13" s="168">
        <v>20</v>
      </c>
      <c r="D13" s="135">
        <f>C11+C12+C13+C14+C15</f>
        <v>74</v>
      </c>
      <c r="E13" s="164"/>
      <c r="F13" s="165"/>
      <c r="G13" s="111"/>
      <c r="H13" s="111"/>
      <c r="I13" s="175">
        <f>D13*'ceny opatření IP'!E10</f>
        <v>0</v>
      </c>
      <c r="J13" s="113"/>
      <c r="K13" s="113"/>
      <c r="L13" s="113"/>
      <c r="M13" s="113"/>
      <c r="N13" s="113"/>
      <c r="O13" s="327">
        <f>I13</f>
        <v>0</v>
      </c>
      <c r="P13" s="111">
        <v>894</v>
      </c>
      <c r="Q13" s="176">
        <f>O13/P13*100</f>
        <v>0</v>
      </c>
      <c r="R13" s="111">
        <v>0.91169999999999995</v>
      </c>
      <c r="S13" s="136"/>
      <c r="T13" s="446"/>
    </row>
    <row r="14" spans="1:20">
      <c r="A14" s="128"/>
      <c r="B14" s="52" t="s">
        <v>132</v>
      </c>
      <c r="C14" s="168">
        <v>20</v>
      </c>
      <c r="D14" s="135"/>
      <c r="E14" s="164"/>
      <c r="F14" s="165"/>
      <c r="G14" s="111"/>
      <c r="H14" s="111"/>
      <c r="I14" s="112"/>
      <c r="J14" s="113"/>
      <c r="K14" s="113"/>
      <c r="L14" s="113"/>
      <c r="M14" s="113"/>
      <c r="N14" s="113"/>
      <c r="O14" s="327"/>
      <c r="P14" s="111"/>
      <c r="Q14" s="115"/>
      <c r="R14" s="111"/>
      <c r="S14" s="136"/>
      <c r="T14" s="446"/>
    </row>
    <row r="15" spans="1:20" ht="13.5" thickBot="1">
      <c r="A15" s="132"/>
      <c r="B15" s="43" t="s">
        <v>159</v>
      </c>
      <c r="C15" s="117">
        <v>7</v>
      </c>
      <c r="D15" s="137"/>
      <c r="E15" s="133"/>
      <c r="F15" s="117"/>
      <c r="G15" s="118"/>
      <c r="H15" s="118"/>
      <c r="I15" s="119"/>
      <c r="J15" s="119"/>
      <c r="K15" s="119"/>
      <c r="L15" s="119"/>
      <c r="M15" s="119"/>
      <c r="N15" s="119"/>
      <c r="O15" s="328"/>
      <c r="P15" s="121"/>
      <c r="Q15" s="122"/>
      <c r="R15" s="123"/>
      <c r="S15" s="123"/>
      <c r="T15" s="447"/>
    </row>
    <row r="16" spans="1:20">
      <c r="A16" s="110" t="s">
        <v>133</v>
      </c>
      <c r="B16" s="177" t="s">
        <v>125</v>
      </c>
      <c r="C16" s="178">
        <v>5</v>
      </c>
      <c r="D16" s="111"/>
      <c r="E16" s="177" t="s">
        <v>105</v>
      </c>
      <c r="F16" s="178">
        <v>100</v>
      </c>
      <c r="G16" s="111"/>
      <c r="H16" s="111"/>
      <c r="I16" s="112"/>
      <c r="J16" s="113"/>
      <c r="K16" s="113"/>
      <c r="L16" s="113"/>
      <c r="M16" s="113"/>
      <c r="N16" s="113"/>
      <c r="O16" s="327"/>
      <c r="P16" s="111"/>
      <c r="Q16" s="115"/>
      <c r="R16" s="111"/>
      <c r="S16" s="138"/>
      <c r="T16" s="179"/>
    </row>
    <row r="17" spans="1:20">
      <c r="A17" s="110"/>
      <c r="B17" s="52" t="s">
        <v>101</v>
      </c>
      <c r="C17" s="53">
        <v>6</v>
      </c>
      <c r="D17" s="111">
        <f>C16+C17</f>
        <v>11</v>
      </c>
      <c r="E17" s="52" t="s">
        <v>98</v>
      </c>
      <c r="F17" s="53">
        <v>100</v>
      </c>
      <c r="G17" s="111">
        <f>F16+F17+F18</f>
        <v>300</v>
      </c>
      <c r="H17" s="180"/>
      <c r="I17" s="112">
        <f>D17*'ceny opatření IP'!E10</f>
        <v>0</v>
      </c>
      <c r="J17" s="113">
        <f>G17*'ceny opatření IP'!E18</f>
        <v>0</v>
      </c>
      <c r="K17" s="181"/>
      <c r="L17" s="181"/>
      <c r="M17" s="181"/>
      <c r="N17" s="181"/>
      <c r="O17" s="327">
        <f>I17+J17</f>
        <v>0</v>
      </c>
      <c r="P17" s="111">
        <v>230</v>
      </c>
      <c r="Q17" s="115"/>
      <c r="R17" s="111">
        <v>0.11550000000000001</v>
      </c>
      <c r="S17" s="115">
        <f>O17/R17</f>
        <v>0</v>
      </c>
      <c r="T17" s="179" t="s">
        <v>126</v>
      </c>
    </row>
    <row r="18" spans="1:20" ht="13.5" thickBot="1">
      <c r="A18" s="110"/>
      <c r="B18" s="182"/>
      <c r="C18" s="111"/>
      <c r="D18" s="111"/>
      <c r="E18" s="52" t="s">
        <v>96</v>
      </c>
      <c r="F18" s="53">
        <v>100</v>
      </c>
      <c r="G18" s="111"/>
      <c r="H18" s="111"/>
      <c r="I18" s="112"/>
      <c r="J18" s="113"/>
      <c r="K18" s="113"/>
      <c r="L18" s="113"/>
      <c r="M18" s="113"/>
      <c r="N18" s="113"/>
      <c r="O18" s="327"/>
      <c r="P18" s="111"/>
      <c r="Q18" s="115"/>
      <c r="R18" s="111"/>
      <c r="S18" s="138"/>
      <c r="T18" s="179"/>
    </row>
    <row r="19" spans="1:20">
      <c r="A19" s="100"/>
      <c r="B19" s="101" t="s">
        <v>160</v>
      </c>
      <c r="C19" s="102">
        <v>22</v>
      </c>
      <c r="D19" s="103"/>
      <c r="E19" s="101"/>
      <c r="F19" s="102"/>
      <c r="G19" s="103"/>
      <c r="H19" s="103"/>
      <c r="I19" s="104"/>
      <c r="J19" s="104"/>
      <c r="K19" s="104"/>
      <c r="L19" s="104"/>
      <c r="M19" s="104"/>
      <c r="N19" s="104"/>
      <c r="O19" s="330"/>
      <c r="P19" s="106"/>
      <c r="Q19" s="107"/>
      <c r="R19" s="108"/>
      <c r="S19" s="108"/>
      <c r="T19" s="436" t="s">
        <v>129</v>
      </c>
    </row>
    <row r="20" spans="1:20">
      <c r="A20" s="110" t="s">
        <v>134</v>
      </c>
      <c r="B20" s="52" t="s">
        <v>131</v>
      </c>
      <c r="C20" s="53">
        <v>23</v>
      </c>
      <c r="D20" s="111">
        <f>C19+C20+C21</f>
        <v>68</v>
      </c>
      <c r="E20" s="52"/>
      <c r="F20" s="53"/>
      <c r="G20" s="111"/>
      <c r="H20" s="111">
        <v>2051</v>
      </c>
      <c r="I20" s="112">
        <f>D20*'ceny opatření IP'!E10</f>
        <v>0</v>
      </c>
      <c r="J20" s="113"/>
      <c r="K20" s="113">
        <f>H20*'ceny opatření IP'!E24</f>
        <v>0</v>
      </c>
      <c r="L20" s="113"/>
      <c r="M20" s="113"/>
      <c r="N20" s="113"/>
      <c r="O20" s="327">
        <f>I20+K20</f>
        <v>0</v>
      </c>
      <c r="P20" s="183">
        <v>1064</v>
      </c>
      <c r="Q20" s="176">
        <f>O20/P20*100</f>
        <v>0</v>
      </c>
      <c r="R20" s="135">
        <v>0.21190000000000001</v>
      </c>
      <c r="S20" s="163"/>
      <c r="T20" s="446"/>
    </row>
    <row r="21" spans="1:20" ht="13.5" thickBot="1">
      <c r="A21" s="116"/>
      <c r="B21" s="43" t="s">
        <v>132</v>
      </c>
      <c r="C21" s="117">
        <v>23</v>
      </c>
      <c r="D21" s="118"/>
      <c r="E21" s="43"/>
      <c r="F21" s="117"/>
      <c r="G21" s="118"/>
      <c r="H21" s="118"/>
      <c r="I21" s="119"/>
      <c r="J21" s="119"/>
      <c r="K21" s="119"/>
      <c r="L21" s="119"/>
      <c r="M21" s="119"/>
      <c r="N21" s="119"/>
      <c r="O21" s="328"/>
      <c r="P21" s="121"/>
      <c r="Q21" s="122"/>
      <c r="R21" s="123"/>
      <c r="S21" s="123"/>
      <c r="T21" s="447"/>
    </row>
    <row r="22" spans="1:20">
      <c r="A22" s="100"/>
      <c r="B22" s="101" t="s">
        <v>125</v>
      </c>
      <c r="C22" s="102">
        <v>16</v>
      </c>
      <c r="D22" s="103"/>
      <c r="E22" s="126"/>
      <c r="F22" s="127"/>
      <c r="G22" s="103"/>
      <c r="H22" s="103"/>
      <c r="I22" s="104"/>
      <c r="J22" s="104"/>
      <c r="K22" s="104"/>
      <c r="L22" s="104"/>
      <c r="M22" s="104"/>
      <c r="N22" s="104"/>
      <c r="O22" s="330"/>
      <c r="P22" s="106"/>
      <c r="Q22" s="107"/>
      <c r="R22" s="108"/>
      <c r="S22" s="108"/>
      <c r="T22" s="436" t="s">
        <v>157</v>
      </c>
    </row>
    <row r="23" spans="1:20" ht="13.5" thickBot="1">
      <c r="A23" s="156" t="s">
        <v>135</v>
      </c>
      <c r="B23" s="43" t="s">
        <v>101</v>
      </c>
      <c r="C23" s="117">
        <v>16</v>
      </c>
      <c r="D23" s="118">
        <f>C22+C23</f>
        <v>32</v>
      </c>
      <c r="E23" s="157"/>
      <c r="F23" s="158"/>
      <c r="G23" s="118"/>
      <c r="H23" s="118">
        <v>997</v>
      </c>
      <c r="I23" s="159">
        <f>D23*'ceny opatření IP'!E10</f>
        <v>0</v>
      </c>
      <c r="J23" s="160"/>
      <c r="K23" s="160">
        <f>H23*'ceny opatření IP'!E24</f>
        <v>0</v>
      </c>
      <c r="L23" s="160"/>
      <c r="M23" s="160"/>
      <c r="N23" s="160"/>
      <c r="O23" s="331">
        <f>I23+K23</f>
        <v>0</v>
      </c>
      <c r="P23" s="118">
        <v>523</v>
      </c>
      <c r="Q23" s="184">
        <f>O23/P23*100</f>
        <v>0</v>
      </c>
      <c r="R23" s="118">
        <v>0.10290000000000001</v>
      </c>
      <c r="S23" s="123"/>
      <c r="T23" s="447"/>
    </row>
    <row r="24" spans="1:20">
      <c r="A24" s="96"/>
      <c r="B24" s="171"/>
      <c r="C24" s="171"/>
      <c r="D24" s="171"/>
      <c r="E24" s="1"/>
      <c r="F24" s="1"/>
      <c r="G24" s="1"/>
      <c r="H24" s="1"/>
      <c r="I24" s="174"/>
      <c r="J24" s="174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96"/>
      <c r="B25" s="171"/>
      <c r="C25" s="171"/>
      <c r="D25" s="171"/>
      <c r="E25" s="1"/>
      <c r="F25" s="1"/>
      <c r="G25" s="1"/>
      <c r="H25" s="1"/>
      <c r="I25" s="1"/>
      <c r="J25" s="1"/>
      <c r="K25" s="174"/>
      <c r="L25" s="174"/>
      <c r="M25" s="174"/>
      <c r="N25" s="174"/>
      <c r="O25" s="1"/>
      <c r="P25" s="1"/>
      <c r="Q25" s="1"/>
      <c r="R25" s="1"/>
      <c r="S25" s="1"/>
      <c r="T25" s="1"/>
    </row>
    <row r="26" spans="1:20" ht="15.75">
      <c r="A26" s="76" t="s">
        <v>161</v>
      </c>
      <c r="B26" s="77"/>
      <c r="C26" s="77"/>
      <c r="D26" s="77"/>
      <c r="E26" s="46"/>
      <c r="F26" s="46"/>
      <c r="G26" s="46"/>
      <c r="H26" s="46"/>
      <c r="I26" s="46"/>
      <c r="J26" s="39"/>
      <c r="K26" s="39"/>
      <c r="L26" s="39"/>
      <c r="M26" s="39"/>
      <c r="N26" s="39"/>
      <c r="O26" s="78">
        <f>O6+O9+O13+O17+O20+O23</f>
        <v>0</v>
      </c>
      <c r="P26" s="1"/>
      <c r="Q26" s="1"/>
      <c r="R26" s="1"/>
      <c r="S26" s="1"/>
      <c r="T26" s="1"/>
    </row>
    <row r="27" spans="1:20" ht="15.75">
      <c r="A27" s="76" t="s">
        <v>4</v>
      </c>
      <c r="B27" s="46"/>
      <c r="C27" s="46"/>
      <c r="D27" s="46"/>
      <c r="E27" s="46"/>
      <c r="F27" s="46"/>
      <c r="G27" s="46"/>
      <c r="H27" s="46"/>
      <c r="I27" s="46"/>
      <c r="J27" s="39"/>
      <c r="K27" s="39"/>
      <c r="L27" s="39"/>
      <c r="M27" s="39"/>
      <c r="N27" s="39"/>
      <c r="O27" s="79">
        <f>O26/100*21</f>
        <v>0</v>
      </c>
      <c r="P27" s="1"/>
      <c r="Q27" s="1"/>
      <c r="R27" s="1"/>
      <c r="S27" s="1"/>
      <c r="T27" s="1"/>
    </row>
    <row r="28" spans="1:20" ht="15.75">
      <c r="A28" s="185" t="s">
        <v>162</v>
      </c>
      <c r="B28" s="333"/>
      <c r="C28" s="333"/>
      <c r="D28" s="333"/>
      <c r="E28" s="333"/>
      <c r="F28" s="333"/>
      <c r="G28" s="333"/>
      <c r="H28" s="333"/>
      <c r="I28" s="333"/>
      <c r="J28" s="334"/>
      <c r="K28" s="334"/>
      <c r="L28" s="334"/>
      <c r="M28" s="334"/>
      <c r="N28" s="334"/>
      <c r="O28" s="335">
        <f>SUM(O26:O27)</f>
        <v>0</v>
      </c>
      <c r="P28" s="1"/>
      <c r="Q28" s="1"/>
      <c r="R28" s="1"/>
      <c r="S28" s="1"/>
      <c r="T28" s="1"/>
    </row>
  </sheetData>
  <mergeCells count="5">
    <mergeCell ref="T5:T7"/>
    <mergeCell ref="T8:T10"/>
    <mergeCell ref="T11:T15"/>
    <mergeCell ref="T19:T21"/>
    <mergeCell ref="T22:T23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4"/>
  <sheetViews>
    <sheetView workbookViewId="0">
      <selection activeCell="H11" sqref="H11"/>
    </sheetView>
  </sheetViews>
  <sheetFormatPr defaultRowHeight="12.75"/>
  <cols>
    <col min="3" max="3" width="41.7109375" customWidth="1"/>
    <col min="4" max="4" width="14.85546875" customWidth="1"/>
  </cols>
  <sheetData>
    <row r="1" spans="1:7" ht="18">
      <c r="A1" s="274" t="s">
        <v>194</v>
      </c>
      <c r="B1" s="274"/>
      <c r="C1" s="275"/>
      <c r="D1" s="217"/>
      <c r="E1" s="355"/>
      <c r="F1" s="355"/>
      <c r="G1" s="355"/>
    </row>
    <row r="2" spans="1:7" ht="18">
      <c r="A2" s="354" t="s">
        <v>8</v>
      </c>
      <c r="B2" s="217"/>
      <c r="C2" s="217"/>
      <c r="D2" s="217"/>
      <c r="E2" s="355"/>
      <c r="F2" s="355"/>
      <c r="G2" s="355"/>
    </row>
    <row r="3" spans="1:7" s="278" customFormat="1" ht="18">
      <c r="A3" s="354"/>
      <c r="B3" s="217"/>
      <c r="C3" s="217"/>
      <c r="D3" s="217"/>
      <c r="E3" s="355"/>
      <c r="F3" s="355"/>
      <c r="G3" s="355"/>
    </row>
    <row r="4" spans="1:7" ht="18">
      <c r="A4" s="10" t="s">
        <v>21</v>
      </c>
      <c r="B4" s="11"/>
      <c r="C4" s="11"/>
      <c r="D4" s="7"/>
    </row>
    <row r="5" spans="1:7" ht="18.75" thickBot="1">
      <c r="A5" s="217"/>
      <c r="B5" s="7"/>
      <c r="C5" s="7"/>
      <c r="D5" s="7"/>
    </row>
    <row r="6" spans="1:7" ht="18">
      <c r="A6" s="218" t="s">
        <v>195</v>
      </c>
      <c r="B6" s="219"/>
      <c r="C6" s="219"/>
      <c r="D6" s="220"/>
    </row>
    <row r="7" spans="1:7" ht="13.9" customHeight="1">
      <c r="A7" s="369" t="s">
        <v>2</v>
      </c>
      <c r="B7" s="370" t="s">
        <v>1</v>
      </c>
      <c r="C7" s="371" t="s">
        <v>3</v>
      </c>
      <c r="D7" s="368" t="s">
        <v>243</v>
      </c>
    </row>
    <row r="8" spans="1:7" ht="13.9" customHeight="1">
      <c r="A8" s="372">
        <v>1</v>
      </c>
      <c r="B8" s="385" t="s">
        <v>0</v>
      </c>
      <c r="C8" s="303" t="s">
        <v>196</v>
      </c>
      <c r="D8" s="426">
        <v>0</v>
      </c>
    </row>
    <row r="9" spans="1:7" ht="13.9" customHeight="1" thickBot="1">
      <c r="A9" s="209"/>
      <c r="B9" s="210"/>
      <c r="C9" s="210"/>
      <c r="D9" s="221"/>
    </row>
    <row r="10" spans="1:7" ht="13.9" customHeight="1" thickBot="1">
      <c r="A10" s="7"/>
      <c r="B10" s="7"/>
      <c r="C10" s="7"/>
      <c r="D10" s="12"/>
    </row>
    <row r="11" spans="1:7" ht="13.9" customHeight="1">
      <c r="A11" s="222" t="s">
        <v>197</v>
      </c>
      <c r="B11" s="223"/>
      <c r="C11" s="224"/>
      <c r="D11" s="84" t="s">
        <v>244</v>
      </c>
    </row>
    <row r="12" spans="1:7" ht="13.9" customHeight="1">
      <c r="A12" s="396" t="s">
        <v>2</v>
      </c>
      <c r="B12" s="397" t="s">
        <v>1</v>
      </c>
      <c r="C12" s="398" t="s">
        <v>3</v>
      </c>
      <c r="D12" s="399"/>
    </row>
    <row r="13" spans="1:7" ht="13.9" customHeight="1" thickBot="1">
      <c r="A13" s="225">
        <v>1</v>
      </c>
      <c r="B13" s="226" t="s">
        <v>0</v>
      </c>
      <c r="C13" s="227" t="s">
        <v>198</v>
      </c>
      <c r="D13" s="427">
        <v>0</v>
      </c>
    </row>
    <row r="14" spans="1:7">
      <c r="A14" s="7"/>
      <c r="B14" s="7"/>
      <c r="C14" s="7"/>
      <c r="D14" s="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0"/>
  <sheetViews>
    <sheetView topLeftCell="A4" workbookViewId="0">
      <selection activeCell="H11" sqref="H11"/>
    </sheetView>
  </sheetViews>
  <sheetFormatPr defaultRowHeight="12.75"/>
  <cols>
    <col min="1" max="1" width="12.7109375" customWidth="1"/>
    <col min="3" max="3" width="12.42578125" customWidth="1"/>
    <col min="4" max="4" width="15.140625" customWidth="1"/>
    <col min="5" max="5" width="22.7109375" customWidth="1"/>
    <col min="6" max="6" width="20.5703125" customWidth="1"/>
  </cols>
  <sheetData>
    <row r="1" spans="1:8" ht="18">
      <c r="A1" s="274" t="s">
        <v>199</v>
      </c>
      <c r="B1" s="274"/>
      <c r="C1" s="275"/>
      <c r="D1" s="275"/>
      <c r="E1" s="275"/>
      <c r="F1" s="275"/>
      <c r="G1" s="355"/>
      <c r="H1" s="355"/>
    </row>
    <row r="2" spans="1:8" ht="16.5">
      <c r="A2" s="21"/>
      <c r="B2" s="21"/>
      <c r="C2" s="1"/>
      <c r="D2" s="1"/>
      <c r="E2" s="1"/>
      <c r="F2" s="1"/>
    </row>
    <row r="3" spans="1:8" ht="13.5" thickBot="1">
      <c r="A3" s="96"/>
      <c r="B3" s="96"/>
      <c r="C3" s="1"/>
      <c r="D3" s="1"/>
      <c r="E3" s="1"/>
      <c r="F3" s="1"/>
    </row>
    <row r="4" spans="1:8" ht="39" thickBot="1">
      <c r="A4" s="228" t="s">
        <v>200</v>
      </c>
      <c r="B4" s="229" t="s">
        <v>201</v>
      </c>
      <c r="C4" s="230" t="s">
        <v>202</v>
      </c>
      <c r="D4" s="231" t="s">
        <v>266</v>
      </c>
      <c r="E4" s="232" t="s">
        <v>235</v>
      </c>
      <c r="F4" s="425" t="s">
        <v>267</v>
      </c>
    </row>
    <row r="5" spans="1:8">
      <c r="A5" s="128"/>
      <c r="B5" s="233">
        <v>1988</v>
      </c>
      <c r="C5" s="234"/>
      <c r="D5" s="235"/>
      <c r="E5" s="236"/>
      <c r="F5" s="423"/>
    </row>
    <row r="6" spans="1:8">
      <c r="A6" s="128" t="s">
        <v>203</v>
      </c>
      <c r="B6" s="233">
        <v>2030</v>
      </c>
      <c r="C6" s="350">
        <v>20</v>
      </c>
      <c r="D6" s="237">
        <f>C6*'ceny opatření polní cesty k IP '!D8</f>
        <v>0</v>
      </c>
      <c r="E6" s="344">
        <v>1386</v>
      </c>
      <c r="F6" s="417">
        <f>E6*'ceny opatření polní cesty k IP '!D13</f>
        <v>0</v>
      </c>
    </row>
    <row r="7" spans="1:8" ht="13.5" thickBot="1">
      <c r="A7" s="239"/>
      <c r="B7" s="152"/>
      <c r="C7" s="350"/>
      <c r="D7" s="240"/>
      <c r="E7" s="344"/>
      <c r="F7" s="420"/>
    </row>
    <row r="8" spans="1:8">
      <c r="A8" s="125"/>
      <c r="B8" s="241"/>
      <c r="C8" s="351"/>
      <c r="D8" s="242"/>
      <c r="E8" s="345"/>
      <c r="F8" s="419"/>
    </row>
    <row r="9" spans="1:8">
      <c r="A9" s="128" t="s">
        <v>204</v>
      </c>
      <c r="B9" s="233">
        <v>2126</v>
      </c>
      <c r="C9" s="350">
        <v>22</v>
      </c>
      <c r="D9" s="237">
        <f>C9*'ceny opatření polní cesty k IP '!D8</f>
        <v>0</v>
      </c>
      <c r="E9" s="344">
        <v>1560</v>
      </c>
      <c r="F9" s="417">
        <f>E9*'ceny opatření polní cesty k IP '!D13</f>
        <v>0</v>
      </c>
    </row>
    <row r="10" spans="1:8" ht="13.5" thickBot="1">
      <c r="A10" s="132"/>
      <c r="B10" s="119"/>
      <c r="C10" s="352"/>
      <c r="D10" s="244"/>
      <c r="E10" s="346"/>
      <c r="F10" s="420"/>
    </row>
    <row r="11" spans="1:8">
      <c r="A11" s="128"/>
      <c r="B11" s="233">
        <v>2230</v>
      </c>
      <c r="C11" s="350"/>
      <c r="D11" s="240"/>
      <c r="E11" s="344"/>
      <c r="F11" s="418"/>
    </row>
    <row r="12" spans="1:8">
      <c r="A12" s="128" t="s">
        <v>205</v>
      </c>
      <c r="B12" s="246">
        <v>2207</v>
      </c>
      <c r="C12" s="350">
        <v>24</v>
      </c>
      <c r="D12" s="237">
        <f>C12*'ceny opatření polní cesty k IP '!D8</f>
        <v>0</v>
      </c>
      <c r="E12" s="344">
        <v>1713</v>
      </c>
      <c r="F12" s="421">
        <f>E12*'ceny opatření polní cesty k IP '!D13</f>
        <v>0</v>
      </c>
    </row>
    <row r="13" spans="1:8" ht="13.5" thickBot="1">
      <c r="A13" s="239"/>
      <c r="B13" s="152"/>
      <c r="C13" s="350"/>
      <c r="D13" s="240"/>
      <c r="E13" s="344"/>
      <c r="F13" s="418"/>
    </row>
    <row r="14" spans="1:8" ht="13.5" thickBot="1">
      <c r="A14" s="139" t="s">
        <v>206</v>
      </c>
      <c r="B14" s="247">
        <v>2310</v>
      </c>
      <c r="C14" s="353">
        <v>26</v>
      </c>
      <c r="D14" s="248">
        <f>C14*'ceny opatření polní cesty k IP '!D8</f>
        <v>0</v>
      </c>
      <c r="E14" s="347">
        <v>1773</v>
      </c>
      <c r="F14" s="422">
        <f>E14*'ceny opatření polní cesty k IP '!D13</f>
        <v>0</v>
      </c>
    </row>
    <row r="15" spans="1:8">
      <c r="A15" s="128"/>
      <c r="B15" s="249"/>
      <c r="C15" s="350"/>
      <c r="D15" s="240"/>
      <c r="E15" s="344"/>
      <c r="F15" s="418"/>
    </row>
    <row r="16" spans="1:8">
      <c r="A16" s="128"/>
      <c r="B16" s="233">
        <v>2310</v>
      </c>
      <c r="C16" s="350"/>
      <c r="D16" s="240"/>
      <c r="E16" s="344"/>
      <c r="F16" s="418"/>
    </row>
    <row r="17" spans="1:6">
      <c r="A17" s="128" t="s">
        <v>207</v>
      </c>
      <c r="B17" s="249"/>
      <c r="C17" s="350">
        <v>20</v>
      </c>
      <c r="D17" s="237">
        <f>C17*'ceny opatření polní cesty k IP '!D8</f>
        <v>0</v>
      </c>
      <c r="E17" s="344">
        <v>3457</v>
      </c>
      <c r="F17" s="417">
        <f>E17*'ceny opatření polní cesty k IP '!D13</f>
        <v>0</v>
      </c>
    </row>
    <row r="18" spans="1:6" ht="13.5" thickBot="1">
      <c r="A18" s="128"/>
      <c r="B18" s="249"/>
      <c r="C18" s="350"/>
      <c r="D18" s="240"/>
      <c r="E18" s="344"/>
      <c r="F18" s="418"/>
    </row>
    <row r="19" spans="1:6">
      <c r="A19" s="125"/>
      <c r="B19" s="241"/>
      <c r="C19" s="351"/>
      <c r="D19" s="242"/>
      <c r="E19" s="345"/>
      <c r="F19" s="419"/>
    </row>
    <row r="20" spans="1:6">
      <c r="A20" s="128" t="s">
        <v>208</v>
      </c>
      <c r="B20" s="233">
        <v>3054</v>
      </c>
      <c r="C20" s="350">
        <v>24</v>
      </c>
      <c r="D20" s="237">
        <f>C20*'ceny opatření polní cesty k IP '!D8</f>
        <v>0</v>
      </c>
      <c r="E20" s="344">
        <v>1692</v>
      </c>
      <c r="F20" s="417">
        <f>E20*'ceny opatření polní cesty k IP '!D13</f>
        <v>0</v>
      </c>
    </row>
    <row r="21" spans="1:6" ht="13.5" thickBot="1">
      <c r="A21" s="132"/>
      <c r="B21" s="250">
        <v>3014</v>
      </c>
      <c r="C21" s="352"/>
      <c r="D21" s="244"/>
      <c r="E21" s="346"/>
      <c r="F21" s="420"/>
    </row>
    <row r="22" spans="1:6">
      <c r="A22" s="128"/>
      <c r="B22" s="249"/>
      <c r="C22" s="350"/>
      <c r="D22" s="240"/>
      <c r="E22" s="344"/>
      <c r="F22" s="418"/>
    </row>
    <row r="23" spans="1:6">
      <c r="A23" s="128" t="s">
        <v>209</v>
      </c>
      <c r="B23" s="233">
        <v>5056</v>
      </c>
      <c r="C23" s="350"/>
      <c r="D23" s="240"/>
      <c r="E23" s="344"/>
      <c r="F23" s="418"/>
    </row>
    <row r="24" spans="1:6">
      <c r="A24" s="128"/>
      <c r="B24" s="249"/>
      <c r="C24" s="350">
        <v>26</v>
      </c>
      <c r="D24" s="237">
        <f>C24*'ceny opatření polní cesty k IP '!D8</f>
        <v>0</v>
      </c>
      <c r="E24" s="344">
        <v>1863</v>
      </c>
      <c r="F24" s="417">
        <f>E24*'ceny opatření polní cesty k IP '!D13</f>
        <v>0</v>
      </c>
    </row>
    <row r="25" spans="1:6" ht="13.5" thickBot="1">
      <c r="A25" s="132"/>
      <c r="B25" s="119"/>
      <c r="C25" s="352"/>
      <c r="D25" s="244"/>
      <c r="E25" s="346"/>
      <c r="F25" s="420"/>
    </row>
    <row r="26" spans="1:6">
      <c r="A26" s="125"/>
      <c r="B26" s="241"/>
      <c r="C26" s="348"/>
      <c r="D26" s="243"/>
      <c r="E26" s="345"/>
      <c r="F26" s="419"/>
    </row>
    <row r="27" spans="1:6">
      <c r="A27" s="128" t="s">
        <v>130</v>
      </c>
      <c r="B27" s="233"/>
      <c r="C27" s="324">
        <v>6</v>
      </c>
      <c r="D27" s="255">
        <f>C27*'ceny opatření polní cesty k IP '!D8</f>
        <v>0</v>
      </c>
      <c r="E27" s="344">
        <v>0</v>
      </c>
      <c r="F27" s="418"/>
    </row>
    <row r="28" spans="1:6" ht="13.5" thickBot="1">
      <c r="A28" s="132"/>
      <c r="B28" s="250"/>
      <c r="C28" s="349"/>
      <c r="D28" s="245"/>
      <c r="E28" s="346"/>
      <c r="F28" s="420"/>
    </row>
    <row r="29" spans="1:6">
      <c r="A29" s="100"/>
      <c r="B29" s="251"/>
      <c r="C29" s="348"/>
      <c r="D29" s="252"/>
      <c r="E29" s="345"/>
      <c r="F29" s="423"/>
    </row>
    <row r="30" spans="1:6">
      <c r="A30" s="110" t="s">
        <v>142</v>
      </c>
      <c r="B30" s="75"/>
      <c r="C30" s="324"/>
      <c r="D30" s="254"/>
      <c r="E30" s="344"/>
      <c r="F30" s="416"/>
    </row>
    <row r="31" spans="1:6">
      <c r="A31" s="110"/>
      <c r="B31" s="75"/>
      <c r="C31" s="324">
        <v>13</v>
      </c>
      <c r="D31" s="260">
        <f>C31*'ceny opatření polní cesty k IP '!D8</f>
        <v>0</v>
      </c>
      <c r="E31" s="344">
        <v>0</v>
      </c>
      <c r="F31" s="416"/>
    </row>
    <row r="32" spans="1:6" ht="13.5" thickBot="1">
      <c r="A32" s="116"/>
      <c r="B32" s="257"/>
      <c r="C32" s="349"/>
      <c r="D32" s="258"/>
      <c r="E32" s="346"/>
      <c r="F32" s="424"/>
    </row>
    <row r="33" spans="1:6">
      <c r="A33" s="100"/>
      <c r="B33" s="251"/>
      <c r="C33" s="348"/>
      <c r="D33" s="243"/>
      <c r="E33" s="345"/>
      <c r="F33" s="423"/>
    </row>
    <row r="34" spans="1:6">
      <c r="A34" s="110" t="s">
        <v>148</v>
      </c>
      <c r="B34" s="75"/>
      <c r="C34" s="324"/>
      <c r="D34" s="238"/>
      <c r="E34" s="344"/>
      <c r="F34" s="416"/>
    </row>
    <row r="35" spans="1:6">
      <c r="A35" s="110"/>
      <c r="B35" s="75"/>
      <c r="C35" s="324">
        <v>17</v>
      </c>
      <c r="D35" s="255">
        <f>C35*'ceny opatření polní cesty k IP '!D8</f>
        <v>0</v>
      </c>
      <c r="E35" s="344">
        <v>0</v>
      </c>
      <c r="F35" s="416"/>
    </row>
    <row r="36" spans="1:6" ht="13.5" thickBot="1">
      <c r="A36" s="116"/>
      <c r="B36" s="257"/>
      <c r="C36" s="349"/>
      <c r="D36" s="245"/>
      <c r="E36" s="346"/>
      <c r="F36" s="424"/>
    </row>
    <row r="37" spans="1:6">
      <c r="A37" s="100"/>
      <c r="B37" s="251"/>
      <c r="C37" s="348"/>
      <c r="D37" s="243"/>
      <c r="E37" s="345"/>
      <c r="F37" s="423"/>
    </row>
    <row r="38" spans="1:6">
      <c r="A38" s="110" t="s">
        <v>152</v>
      </c>
      <c r="B38" s="75"/>
      <c r="C38" s="324">
        <v>19</v>
      </c>
      <c r="D38" s="255">
        <f>C38*'ceny opatření polní cesty k IP '!D8</f>
        <v>0</v>
      </c>
      <c r="E38" s="344">
        <v>0</v>
      </c>
      <c r="F38" s="416"/>
    </row>
    <row r="39" spans="1:6" ht="13.5" thickBot="1">
      <c r="A39" s="116"/>
      <c r="B39" s="257"/>
      <c r="C39" s="258"/>
      <c r="D39" s="245"/>
      <c r="E39" s="415"/>
      <c r="F39" s="424"/>
    </row>
    <row r="40" spans="1:6" ht="16.5" thickBot="1">
      <c r="A40" s="448" t="s">
        <v>210</v>
      </c>
      <c r="B40" s="448"/>
      <c r="C40" s="336"/>
      <c r="D40" s="337">
        <f>D6+D9+D12+D14+D17+D20+D24+D27+D31+D35+D38</f>
        <v>0</v>
      </c>
      <c r="E40" s="336"/>
      <c r="F40" s="338">
        <f>F6+F9+F12+F14+F17+F20+F24</f>
        <v>0</v>
      </c>
    </row>
  </sheetData>
  <mergeCells count="1">
    <mergeCell ref="A40:B40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"/>
  <sheetViews>
    <sheetView workbookViewId="0">
      <selection activeCell="H11" sqref="H11"/>
    </sheetView>
  </sheetViews>
  <sheetFormatPr defaultRowHeight="12.75"/>
  <cols>
    <col min="2" max="2" width="20.28515625" customWidth="1"/>
    <col min="3" max="3" width="25" customWidth="1"/>
  </cols>
  <sheetData>
    <row r="1" spans="1:5" ht="18">
      <c r="A1" s="274" t="s">
        <v>211</v>
      </c>
      <c r="B1" s="275"/>
      <c r="C1" s="355"/>
      <c r="D1" s="355"/>
      <c r="E1" s="355"/>
    </row>
    <row r="2" spans="1:5" ht="16.5">
      <c r="A2" s="21"/>
      <c r="B2" s="1"/>
    </row>
    <row r="3" spans="1:5" ht="13.5" thickBot="1">
      <c r="A3" s="96"/>
      <c r="B3" s="1"/>
    </row>
    <row r="4" spans="1:5" ht="26.25" thickBot="1">
      <c r="A4" s="261" t="s">
        <v>116</v>
      </c>
      <c r="B4" s="262" t="s">
        <v>202</v>
      </c>
      <c r="C4" s="263" t="s">
        <v>266</v>
      </c>
    </row>
    <row r="5" spans="1:5">
      <c r="A5" s="100"/>
      <c r="B5" s="103"/>
      <c r="C5" s="253"/>
    </row>
    <row r="6" spans="1:5">
      <c r="A6" s="110" t="s">
        <v>156</v>
      </c>
      <c r="B6" s="111">
        <v>5</v>
      </c>
      <c r="C6" s="293">
        <f>B6*'ceny opatření polní cesty k IP '!D8</f>
        <v>0</v>
      </c>
    </row>
    <row r="7" spans="1:5" ht="13.5" thickBot="1">
      <c r="A7" s="116"/>
      <c r="B7" s="118"/>
      <c r="C7" s="259"/>
    </row>
    <row r="8" spans="1:5">
      <c r="A8" s="128"/>
      <c r="B8" s="111"/>
      <c r="C8" s="256"/>
    </row>
    <row r="9" spans="1:5">
      <c r="A9" s="128" t="s">
        <v>127</v>
      </c>
      <c r="B9" s="111">
        <v>10</v>
      </c>
      <c r="C9" s="293">
        <f>B9*'ceny opatření polní cesty k IP '!D8</f>
        <v>0</v>
      </c>
    </row>
    <row r="10" spans="1:5" ht="13.5" thickBot="1">
      <c r="A10" s="128"/>
      <c r="B10" s="111"/>
      <c r="C10" s="256"/>
    </row>
    <row r="11" spans="1:5">
      <c r="A11" s="125"/>
      <c r="B11" s="103"/>
      <c r="C11" s="253"/>
    </row>
    <row r="12" spans="1:5">
      <c r="A12" s="128" t="s">
        <v>130</v>
      </c>
      <c r="B12" s="111">
        <v>18</v>
      </c>
      <c r="C12" s="293">
        <f>B12*'ceny opatření polní cesty k IP '!D8</f>
        <v>0</v>
      </c>
    </row>
    <row r="13" spans="1:5" ht="13.5" thickBot="1">
      <c r="A13" s="132"/>
      <c r="B13" s="118"/>
      <c r="C13" s="259"/>
    </row>
    <row r="14" spans="1:5">
      <c r="A14" s="110" t="s">
        <v>133</v>
      </c>
      <c r="B14" s="111"/>
      <c r="C14" s="256"/>
    </row>
    <row r="15" spans="1:5">
      <c r="A15" s="110"/>
      <c r="B15" s="111">
        <v>5</v>
      </c>
      <c r="C15" s="293">
        <f>B15*'ceny opatření polní cesty k IP '!D8</f>
        <v>0</v>
      </c>
    </row>
    <row r="16" spans="1:5" ht="13.5" thickBot="1">
      <c r="A16" s="110"/>
      <c r="B16" s="111"/>
      <c r="C16" s="256"/>
    </row>
    <row r="17" spans="1:3">
      <c r="A17" s="100"/>
      <c r="B17" s="103"/>
      <c r="C17" s="253"/>
    </row>
    <row r="18" spans="1:3">
      <c r="A18" s="110" t="s">
        <v>134</v>
      </c>
      <c r="B18" s="111">
        <v>22</v>
      </c>
      <c r="C18" s="293">
        <f>B18*'ceny opatření polní cesty k IP '!D8</f>
        <v>0</v>
      </c>
    </row>
    <row r="19" spans="1:3" ht="13.5" thickBot="1">
      <c r="A19" s="116"/>
      <c r="B19" s="118"/>
      <c r="C19" s="259"/>
    </row>
    <row r="20" spans="1:3">
      <c r="A20" s="110"/>
      <c r="B20" s="111"/>
      <c r="C20" s="256"/>
    </row>
    <row r="21" spans="1:3">
      <c r="A21" s="110" t="s">
        <v>135</v>
      </c>
      <c r="B21" s="111">
        <v>11</v>
      </c>
      <c r="C21" s="293">
        <f>B21*'ceny opatření polní cesty k IP '!D8</f>
        <v>0</v>
      </c>
    </row>
    <row r="22" spans="1:3" ht="13.5" thickBot="1">
      <c r="A22" s="156"/>
      <c r="B22" s="118"/>
      <c r="C22" s="259"/>
    </row>
    <row r="23" spans="1:3">
      <c r="A23" s="339" t="s">
        <v>210</v>
      </c>
      <c r="B23" s="339"/>
      <c r="C23" s="340">
        <f>C6+C9+C12+C15+C18+C21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1</vt:i4>
      </vt:variant>
    </vt:vector>
  </HeadingPairs>
  <TitlesOfParts>
    <vt:vector size="16" baseType="lpstr">
      <vt:lpstr>CELKEM</vt:lpstr>
      <vt:lpstr>ceny opatření_Zákřov</vt:lpstr>
      <vt:lpstr>přehled opatření Zákřov</vt:lpstr>
      <vt:lpstr>ceny opatření IP</vt:lpstr>
      <vt:lpstr>přehled opatření IP Havřice</vt:lpstr>
      <vt:lpstr>přehled opatření IP Újezdec</vt:lpstr>
      <vt:lpstr>ceny opatření polní cesty k IP </vt:lpstr>
      <vt:lpstr>přehled opatření PC k IP Havřic</vt:lpstr>
      <vt:lpstr>přehled opatření PC k IP Újezde</vt:lpstr>
      <vt:lpstr>Polní cesty souhrn</vt:lpstr>
      <vt:lpstr>ceny opatření Větrolam Králov</vt:lpstr>
      <vt:lpstr>přehled opatření Větrolam Králo</vt:lpstr>
      <vt:lpstr>cyklostezka Nivnice</vt:lpstr>
      <vt:lpstr>ceny opatření mokřad Xaverov</vt:lpstr>
      <vt:lpstr>přehled opatření mokřad Xaverov</vt:lpstr>
      <vt:lpstr>'přehled opatření Zákřov'!Oblast_tisku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Hečová Petra, Ing</cp:lastModifiedBy>
  <cp:lastPrinted>2023-02-20T10:07:28Z</cp:lastPrinted>
  <dcterms:created xsi:type="dcterms:W3CDTF">2011-02-24T14:24:50Z</dcterms:created>
  <dcterms:modified xsi:type="dcterms:W3CDTF">2023-02-21T13:03:29Z</dcterms:modified>
</cp:coreProperties>
</file>